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svr-ad\DADOS\Comum\Site\"/>
    </mc:Choice>
  </mc:AlternateContent>
  <xr:revisionPtr revIDLastSave="0" documentId="13_ncr:1_{B212A932-AFCB-446C-9618-A3749A6BDF7D}" xr6:coauthVersionLast="45" xr6:coauthVersionMax="45" xr10:uidLastSave="{00000000-0000-0000-0000-000000000000}"/>
  <bookViews>
    <workbookView xWindow="-120" yWindow="-120" windowWidth="21840" windowHeight="13140" firstSheet="7" activeTab="7" xr2:uid="{00000000-000D-0000-FFFF-FFFF00000000}"/>
  </bookViews>
  <sheets>
    <sheet name="Janeiro" sheetId="1" state="hidden" r:id="rId1"/>
    <sheet name="Fevereiro" sheetId="2" state="hidden" r:id="rId2"/>
    <sheet name="Março" sheetId="3" state="hidden" r:id="rId3"/>
    <sheet name="Abril" sheetId="5" state="hidden" r:id="rId4"/>
    <sheet name="Maio" sheetId="6" state="hidden" r:id="rId5"/>
    <sheet name="Junho" sheetId="7" state="hidden" r:id="rId6"/>
    <sheet name="Julho" sheetId="8" state="hidden" r:id="rId7"/>
    <sheet name="Agosto" sheetId="9" r:id="rId8"/>
    <sheet name="Anual" sheetId="4" state="hidden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9" l="1"/>
  <c r="F52" i="9"/>
  <c r="C52" i="9"/>
  <c r="D52" i="9"/>
  <c r="E29" i="9" l="1"/>
  <c r="E33" i="9" s="1"/>
  <c r="I72" i="9"/>
  <c r="J71" i="9" s="1"/>
  <c r="F68" i="9"/>
  <c r="B68" i="9"/>
  <c r="E67" i="9"/>
  <c r="D66" i="9"/>
  <c r="E66" i="9" s="1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D68" i="9"/>
  <c r="E52" i="9"/>
  <c r="E30" i="9"/>
  <c r="E36" i="9" l="1"/>
  <c r="E71" i="9" s="1"/>
  <c r="C68" i="9"/>
  <c r="D52" i="8"/>
  <c r="C52" i="8"/>
  <c r="B66" i="8"/>
  <c r="E29" i="8"/>
  <c r="E68" i="9" l="1"/>
  <c r="E72" i="9"/>
  <c r="E73" i="9" s="1"/>
  <c r="E75" i="9" s="1"/>
  <c r="K71" i="9" s="1"/>
  <c r="I72" i="8"/>
  <c r="J71" i="8" s="1"/>
  <c r="E67" i="8"/>
  <c r="D66" i="8"/>
  <c r="E66" i="8" s="1"/>
  <c r="E65" i="8"/>
  <c r="E64" i="8"/>
  <c r="E63" i="8"/>
  <c r="E62" i="8"/>
  <c r="E61" i="8"/>
  <c r="E60" i="8"/>
  <c r="E59" i="8"/>
  <c r="E58" i="8"/>
  <c r="E57" i="8"/>
  <c r="F68" i="8"/>
  <c r="E56" i="8"/>
  <c r="E55" i="8"/>
  <c r="E54" i="8"/>
  <c r="E53" i="8"/>
  <c r="E30" i="8"/>
  <c r="E33" i="8"/>
  <c r="D68" i="8" l="1"/>
  <c r="B68" i="8"/>
  <c r="C68" i="8"/>
  <c r="E52" i="8"/>
  <c r="E36" i="8"/>
  <c r="E71" i="8" s="1"/>
  <c r="K60" i="7"/>
  <c r="D52" i="7"/>
  <c r="C52" i="7"/>
  <c r="J66" i="7"/>
  <c r="K56" i="7"/>
  <c r="E29" i="7"/>
  <c r="E33" i="7" s="1"/>
  <c r="I72" i="7"/>
  <c r="J71" i="7" s="1"/>
  <c r="R70" i="7"/>
  <c r="R69" i="7"/>
  <c r="Q68" i="7"/>
  <c r="B66" i="7" s="1"/>
  <c r="D66" i="7" s="1"/>
  <c r="E66" i="7" s="1"/>
  <c r="E67" i="7"/>
  <c r="H66" i="7"/>
  <c r="E65" i="7"/>
  <c r="O64" i="7"/>
  <c r="E64" i="7"/>
  <c r="E63" i="7"/>
  <c r="P62" i="7"/>
  <c r="E62" i="7"/>
  <c r="E61" i="7"/>
  <c r="O60" i="7"/>
  <c r="J60" i="7"/>
  <c r="E60" i="7"/>
  <c r="E59" i="7"/>
  <c r="E58" i="7"/>
  <c r="E57" i="7"/>
  <c r="J56" i="7"/>
  <c r="F52" i="7" s="1"/>
  <c r="F68" i="7" s="1"/>
  <c r="E56" i="7"/>
  <c r="E55" i="7"/>
  <c r="E54" i="7"/>
  <c r="J53" i="7"/>
  <c r="B52" i="7" s="1"/>
  <c r="E53" i="7"/>
  <c r="E35" i="7"/>
  <c r="E30" i="7"/>
  <c r="E72" i="8" l="1"/>
  <c r="E73" i="8" s="1"/>
  <c r="E75" i="8" s="1"/>
  <c r="K71" i="8" s="1"/>
  <c r="E68" i="8"/>
  <c r="B68" i="7"/>
  <c r="D68" i="7"/>
  <c r="E52" i="7"/>
  <c r="C68" i="7"/>
  <c r="E36" i="7"/>
  <c r="E71" i="7" s="1"/>
  <c r="J65" i="7"/>
  <c r="K65" i="7" s="1"/>
  <c r="F52" i="6"/>
  <c r="Q68" i="6"/>
  <c r="D52" i="6"/>
  <c r="P62" i="6"/>
  <c r="N60" i="6"/>
  <c r="O60" i="6" s="1"/>
  <c r="K60" i="6"/>
  <c r="E35" i="6" s="1"/>
  <c r="K56" i="6"/>
  <c r="E29" i="6"/>
  <c r="E33" i="6" s="1"/>
  <c r="I72" i="6"/>
  <c r="J71" i="6" s="1"/>
  <c r="R69" i="6"/>
  <c r="R70" i="6" s="1"/>
  <c r="E67" i="6"/>
  <c r="B66" i="6"/>
  <c r="D66" i="6" s="1"/>
  <c r="E66" i="6" s="1"/>
  <c r="H66" i="6"/>
  <c r="E65" i="6"/>
  <c r="O64" i="6"/>
  <c r="C52" i="6" s="1"/>
  <c r="E64" i="6"/>
  <c r="E63" i="6"/>
  <c r="E62" i="6"/>
  <c r="E61" i="6"/>
  <c r="J60" i="6"/>
  <c r="J65" i="6" s="1"/>
  <c r="K65" i="6" s="1"/>
  <c r="E60" i="6"/>
  <c r="E59" i="6"/>
  <c r="J56" i="6"/>
  <c r="E58" i="6"/>
  <c r="E57" i="6"/>
  <c r="E56" i="6"/>
  <c r="E55" i="6"/>
  <c r="E54" i="6"/>
  <c r="J53" i="6"/>
  <c r="B52" i="6" s="1"/>
  <c r="E53" i="6"/>
  <c r="E30" i="6"/>
  <c r="E72" i="7" l="1"/>
  <c r="E73" i="7" s="1"/>
  <c r="E75" i="7" s="1"/>
  <c r="K71" i="7" s="1"/>
  <c r="E68" i="7"/>
  <c r="F68" i="6"/>
  <c r="E36" i="6"/>
  <c r="E71" i="6" s="1"/>
  <c r="B68" i="6"/>
  <c r="D68" i="6"/>
  <c r="C68" i="6"/>
  <c r="E52" i="6"/>
  <c r="J66" i="6"/>
  <c r="F51" i="5"/>
  <c r="B65" i="5"/>
  <c r="R69" i="5"/>
  <c r="Q67" i="5"/>
  <c r="Q65" i="5"/>
  <c r="J70" i="5"/>
  <c r="N62" i="5"/>
  <c r="D65" i="5"/>
  <c r="C51" i="5"/>
  <c r="P61" i="5"/>
  <c r="D51" i="5" s="1"/>
  <c r="R68" i="5"/>
  <c r="K59" i="5"/>
  <c r="J65" i="5" s="1"/>
  <c r="J64" i="5"/>
  <c r="N65" i="5"/>
  <c r="N64" i="5"/>
  <c r="N63" i="5"/>
  <c r="N61" i="5"/>
  <c r="N60" i="5"/>
  <c r="I57" i="5"/>
  <c r="J55" i="5" s="1"/>
  <c r="E29" i="5"/>
  <c r="E33" i="5" s="1"/>
  <c r="I71" i="5"/>
  <c r="E66" i="5"/>
  <c r="H65" i="5"/>
  <c r="E64" i="5"/>
  <c r="E63" i="5"/>
  <c r="E62" i="5"/>
  <c r="E61" i="5"/>
  <c r="E60" i="5"/>
  <c r="J59" i="5"/>
  <c r="E59" i="5"/>
  <c r="E58" i="5"/>
  <c r="E57" i="5"/>
  <c r="E56" i="5"/>
  <c r="E55" i="5"/>
  <c r="E54" i="5"/>
  <c r="E53" i="5"/>
  <c r="J52" i="5"/>
  <c r="B51" i="5" s="1"/>
  <c r="E52" i="5"/>
  <c r="E35" i="5"/>
  <c r="E30" i="5"/>
  <c r="E72" i="6" l="1"/>
  <c r="E73" i="6" s="1"/>
  <c r="E75" i="6" s="1"/>
  <c r="K71" i="6" s="1"/>
  <c r="E68" i="6"/>
  <c r="B67" i="5"/>
  <c r="D67" i="5"/>
  <c r="E65" i="5"/>
  <c r="O63" i="5"/>
  <c r="F67" i="5"/>
  <c r="K64" i="5"/>
  <c r="E36" i="5"/>
  <c r="E70" i="5" s="1"/>
  <c r="C67" i="5"/>
  <c r="E51" i="5"/>
  <c r="O59" i="5"/>
  <c r="K59" i="3"/>
  <c r="E67" i="5" l="1"/>
  <c r="E71" i="5"/>
  <c r="E72" i="5" s="1"/>
  <c r="B65" i="4"/>
  <c r="D65" i="4" s="1"/>
  <c r="F51" i="4"/>
  <c r="D51" i="4"/>
  <c r="C51" i="4"/>
  <c r="E35" i="4"/>
  <c r="E31" i="4"/>
  <c r="E30" i="4"/>
  <c r="I71" i="4"/>
  <c r="J70" i="4" s="1"/>
  <c r="E66" i="4"/>
  <c r="H65" i="4"/>
  <c r="E64" i="4"/>
  <c r="O63" i="4"/>
  <c r="E63" i="4"/>
  <c r="E62" i="4"/>
  <c r="P61" i="4"/>
  <c r="E61" i="4"/>
  <c r="E60" i="4"/>
  <c r="N59" i="4"/>
  <c r="K59" i="4"/>
  <c r="J65" i="4" s="1"/>
  <c r="I59" i="4"/>
  <c r="J59" i="4" s="1"/>
  <c r="J64" i="4" s="1"/>
  <c r="K64" i="4" s="1"/>
  <c r="E59" i="4"/>
  <c r="E58" i="4"/>
  <c r="E57" i="4"/>
  <c r="E56" i="4"/>
  <c r="J55" i="4"/>
  <c r="F67" i="4" s="1"/>
  <c r="E55" i="4"/>
  <c r="E54" i="4"/>
  <c r="E53" i="4"/>
  <c r="J52" i="4"/>
  <c r="E52" i="4"/>
  <c r="E35" i="3"/>
  <c r="P61" i="3"/>
  <c r="J70" i="3"/>
  <c r="E74" i="5" l="1"/>
  <c r="K70" i="5" s="1"/>
  <c r="D67" i="4"/>
  <c r="E65" i="4"/>
  <c r="E33" i="4"/>
  <c r="E36" i="4" s="1"/>
  <c r="E70" i="4" s="1"/>
  <c r="E51" i="4"/>
  <c r="C67" i="4"/>
  <c r="O59" i="4"/>
  <c r="I59" i="3"/>
  <c r="J59" i="3" s="1"/>
  <c r="D51" i="3"/>
  <c r="N59" i="3"/>
  <c r="C51" i="3" s="1"/>
  <c r="O63" i="3"/>
  <c r="H65" i="3"/>
  <c r="J65" i="3"/>
  <c r="J55" i="3"/>
  <c r="F51" i="3" s="1"/>
  <c r="J52" i="3"/>
  <c r="B51" i="3" s="1"/>
  <c r="B51" i="4" s="1"/>
  <c r="B67" i="4" s="1"/>
  <c r="E67" i="4" l="1"/>
  <c r="E71" i="4"/>
  <c r="E72" i="4" s="1"/>
  <c r="E74" i="4" s="1"/>
  <c r="K70" i="4" s="1"/>
  <c r="J64" i="3"/>
  <c r="K64" i="3" s="1"/>
  <c r="O59" i="3"/>
  <c r="E29" i="3" l="1"/>
  <c r="I71" i="3"/>
  <c r="C67" i="3"/>
  <c r="E66" i="3"/>
  <c r="E64" i="3"/>
  <c r="E63" i="3"/>
  <c r="E62" i="3"/>
  <c r="E61" i="3"/>
  <c r="E60" i="3"/>
  <c r="E59" i="3"/>
  <c r="D65" i="3"/>
  <c r="E65" i="3" s="1"/>
  <c r="E58" i="3"/>
  <c r="E57" i="3"/>
  <c r="E56" i="3"/>
  <c r="E55" i="3"/>
  <c r="E54" i="3"/>
  <c r="E53" i="3"/>
  <c r="E52" i="3"/>
  <c r="F67" i="3"/>
  <c r="E30" i="3"/>
  <c r="E33" i="3" s="1"/>
  <c r="E36" i="3" l="1"/>
  <c r="E70" i="3" s="1"/>
  <c r="B67" i="3"/>
  <c r="E51" i="3"/>
  <c r="D67" i="3"/>
  <c r="E71" i="3" s="1"/>
  <c r="M60" i="2"/>
  <c r="D51" i="2" s="1"/>
  <c r="R62" i="2"/>
  <c r="J67" i="2"/>
  <c r="Q60" i="2"/>
  <c r="Q62" i="2" s="1"/>
  <c r="J64" i="2"/>
  <c r="B65" i="2"/>
  <c r="D65" i="2" s="1"/>
  <c r="P58" i="2"/>
  <c r="B51" i="2"/>
  <c r="J53" i="2"/>
  <c r="F51" i="2" s="1"/>
  <c r="I63" i="2"/>
  <c r="I62" i="2"/>
  <c r="I61" i="2"/>
  <c r="J51" i="2"/>
  <c r="E67" i="3" l="1"/>
  <c r="E72" i="3"/>
  <c r="E74" i="3" s="1"/>
  <c r="K70" i="3" s="1"/>
  <c r="J57" i="2"/>
  <c r="K57" i="2" s="1"/>
  <c r="N61" i="2" s="1"/>
  <c r="N62" i="2" s="1"/>
  <c r="B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F67" i="2"/>
  <c r="E30" i="2"/>
  <c r="D65" i="1" l="1"/>
  <c r="C65" i="1"/>
  <c r="B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F49" i="1"/>
  <c r="E49" i="1"/>
  <c r="E30" i="1"/>
  <c r="E33" i="1" s="1"/>
  <c r="E36" i="1" s="1"/>
  <c r="E68" i="1" s="1"/>
  <c r="F65" i="1" l="1"/>
  <c r="C51" i="2"/>
  <c r="C67" i="2" s="1"/>
  <c r="E69" i="1"/>
  <c r="E70" i="1" s="1"/>
  <c r="E72" i="1" s="1"/>
  <c r="E65" i="1"/>
  <c r="D67" i="2"/>
  <c r="N63" i="2"/>
  <c r="E35" i="2" s="1"/>
  <c r="I69" i="1" l="1"/>
  <c r="J69" i="1" s="1"/>
  <c r="H73" i="2" s="1"/>
  <c r="I72" i="2" s="1"/>
  <c r="E29" i="2"/>
  <c r="E33" i="2" s="1"/>
  <c r="E36" i="2"/>
  <c r="E70" i="2" s="1"/>
  <c r="E51" i="2"/>
  <c r="E67" i="2"/>
  <c r="E71" i="2"/>
  <c r="E72" i="2" s="1"/>
  <c r="E74" i="2" s="1"/>
  <c r="J72" i="2" s="1"/>
</calcChain>
</file>

<file path=xl/sharedStrings.xml><?xml version="1.0" encoding="utf-8"?>
<sst xmlns="http://schemas.openxmlformats.org/spreadsheetml/2006/main" count="746" uniqueCount="111">
  <si>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</si>
  <si>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</si>
  <si>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</si>
  <si>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</si>
  <si>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</si>
  <si>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05/2018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</si>
  <si>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</si>
  <si>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</si>
  <si>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</si>
  <si>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</si>
  <si>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</si>
  <si>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</si>
  <si>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</si>
  <si>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</si>
  <si>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</si>
  <si>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</si>
  <si>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</si>
  <si>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</si>
  <si>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</si>
  <si>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</si>
  <si>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</si>
  <si>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</si>
  <si>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</si>
  <si>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</si>
  <si>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</si>
  <si>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</si>
  <si>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</si>
  <si>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</si>
  <si>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</si>
  <si>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</si>
  <si>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</si>
  <si>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</si>
  <si>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</si>
  <si>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</si>
  <si>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</si>
  <si>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</si>
  <si>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</si>
  <si>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</si>
  <si>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</si>
  <si>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</si>
  <si>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</si>
  <si>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</si>
  <si>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</si>
  <si>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</si>
  <si>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</si>
  <si>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</si>
  <si>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</si>
  <si>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</si>
  <si>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</si>
  <si>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</si>
  <si>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</si>
  <si>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</si>
  <si>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</si>
  <si>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</si>
  <si>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</si>
  <si>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exercício/2019  bem como as despesas a pagar no exercício seguinte.</t>
    </r>
  </si>
  <si>
    <t>Responsáveis pela Organização da Sociedade Civil :                                      LUCIANA IENNE - PRESIDENTE</t>
  </si>
  <si>
    <t>MENSAL - JANEIRO 2020</t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</si>
  <si>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119.253.768,85
OBJETO DA PARCERIA: Serviço Educacional Especializado em Pedagogia, Psicopedagogia, Educação Física e Inclusão no Mercado de Trabalho para pessoas com Deficiência Intelectual e com Transtornos Globassi de Desenvolvimento
EXERCÍCIO: 2020
ORIGEM DOS RECURSOS (1):  MUNICIPAL</t>
  </si>
  <si>
    <t>01/2020*</t>
  </si>
  <si>
    <t>Vinhedo-SP 10 de Fevereiro de 2020</t>
  </si>
  <si>
    <t>01/01/2020 a 31/12/2020</t>
  </si>
  <si>
    <t>MENSAL - FEVEREIRO 2020</t>
  </si>
  <si>
    <t>02/2020*</t>
  </si>
  <si>
    <t>Bruto Folha</t>
  </si>
  <si>
    <t>FGTS</t>
  </si>
  <si>
    <t>INSS</t>
  </si>
  <si>
    <t>IRRF</t>
  </si>
  <si>
    <t>Folha a Pagar</t>
  </si>
  <si>
    <t>Salário PMV</t>
  </si>
  <si>
    <t>Férias</t>
  </si>
  <si>
    <t>Rescisão</t>
  </si>
  <si>
    <t>13 Salário</t>
  </si>
  <si>
    <t>Uniodonto</t>
  </si>
  <si>
    <t>Unimed</t>
  </si>
  <si>
    <t>Recursos proprios</t>
  </si>
  <si>
    <t>Farmacia</t>
  </si>
  <si>
    <t>Vinhedo-SP 10 de Março de 2020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</si>
  <si>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exercício/2020  bem como as despesas a pagar no exercício seguinte.</t>
    </r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</si>
  <si>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Educacional Especializado em Pedagogia, Psicopedagogia, Educação Física e Inclusão no Mercado de Trabalho para pessoas com Deficiência Intelectual e com Transtornos Globassi de Desenvolvimento
EXERCÍCIO: 2020
ORIGEM DOS RECURSOS (1):  MUNICIPAL</t>
  </si>
  <si>
    <t>MENSAL - MARÇO 2020</t>
  </si>
  <si>
    <t>03/2020*</t>
  </si>
  <si>
    <t>Conferencia folha de pagamento - MARÇO 2020</t>
  </si>
  <si>
    <t xml:space="preserve">Encargos a Pagar </t>
  </si>
  <si>
    <t>Recursos Proprios - CEIVI</t>
  </si>
  <si>
    <t>Folha de Pagamento</t>
  </si>
  <si>
    <t>Fechamento Folha</t>
  </si>
  <si>
    <t>PMV Assistência</t>
  </si>
  <si>
    <t>Pagamento Folha PMV (A PAGAR)</t>
  </si>
  <si>
    <t>Pagamento Folha PMV (PAGO)</t>
  </si>
  <si>
    <t>Saldo Atual</t>
  </si>
  <si>
    <t>Tarifa Bancaria</t>
  </si>
  <si>
    <t>Folha</t>
  </si>
  <si>
    <t>Vinhedo-SP 10 de abril de 2020</t>
  </si>
  <si>
    <t>MENSAL - ANUAL 2020</t>
  </si>
  <si>
    <t>2020*</t>
  </si>
  <si>
    <t>MENSAL - ABRIL 2020</t>
  </si>
  <si>
    <t>04/2020*</t>
  </si>
  <si>
    <t>Vinhedo-SP 10 de maio de 2020</t>
  </si>
  <si>
    <t>MENSAL - MAIO 2020</t>
  </si>
  <si>
    <t>05/2020*</t>
  </si>
  <si>
    <t>Vinhedo-SP 10 de junho de 2020</t>
  </si>
  <si>
    <t>MENSAL - JUNHO 2020</t>
  </si>
  <si>
    <t>06/2020*</t>
  </si>
  <si>
    <t>Vinhedo-SP 10 de julho de 2020</t>
  </si>
  <si>
    <t>MENSAL - JULHO 2020</t>
  </si>
  <si>
    <t>07/2020*</t>
  </si>
  <si>
    <t>Vinhedo-SP 10 de agosto de 2020</t>
  </si>
  <si>
    <t>MENSAL - AGOSTO 2020</t>
  </si>
  <si>
    <t>08/2020*</t>
  </si>
  <si>
    <t>Vinhedo-SP 10 de setembro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</si>
</sst>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7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4" fontId="8" fillId="0" borderId="1" xfId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5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Border="1" applyAlignment="1">
      <alignment horizontal="left" vertical="center" wrapText="1"/>
    </xf>
    <xf numFmtId="44" fontId="12" fillId="0" borderId="1" xfId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4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44" fontId="10" fillId="0" borderId="1" xfId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0" fillId="0" borderId="0" xfId="1" applyFont="1"/>
    <xf numFmtId="44" fontId="0" fillId="3" borderId="1" xfId="0" applyNumberFormat="1" applyFill="1" applyBorder="1"/>
    <xf numFmtId="44" fontId="0" fillId="3" borderId="1" xfId="1" applyFont="1" applyFill="1" applyBorder="1"/>
    <xf numFmtId="0" fontId="0" fillId="0" borderId="1" xfId="0" applyBorder="1"/>
    <xf numFmtId="164" fontId="0" fillId="0" borderId="1" xfId="0" applyNumberFormat="1" applyBorder="1"/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1" xfId="0" applyFill="1" applyBorder="1"/>
    <xf numFmtId="44" fontId="0" fillId="4" borderId="1" xfId="1" applyFont="1" applyFill="1" applyBorder="1"/>
    <xf numFmtId="44" fontId="0" fillId="4" borderId="0" xfId="1" applyFont="1" applyFill="1" applyBorder="1" applyAlignment="1">
      <alignment horizontal="center" vertical="center"/>
    </xf>
    <xf numFmtId="0" fontId="0" fillId="4" borderId="3" xfId="0" applyFill="1" applyBorder="1"/>
    <xf numFmtId="44" fontId="0" fillId="4" borderId="3" xfId="1" applyFont="1" applyFill="1" applyBorder="1"/>
    <xf numFmtId="0" fontId="0" fillId="5" borderId="1" xfId="0" applyFill="1" applyBorder="1"/>
    <xf numFmtId="44" fontId="0" fillId="5" borderId="1" xfId="1" applyFont="1" applyFill="1" applyBorder="1"/>
    <xf numFmtId="0" fontId="0" fillId="7" borderId="1" xfId="0" applyFill="1" applyBorder="1"/>
    <xf numFmtId="44" fontId="0" fillId="7" borderId="1" xfId="1" applyFont="1" applyFill="1" applyBorder="1"/>
    <xf numFmtId="44" fontId="0" fillId="8" borderId="1" xfId="0" applyNumberFormat="1" applyFill="1" applyBorder="1"/>
    <xf numFmtId="0" fontId="9" fillId="0" borderId="0" xfId="0" applyFont="1"/>
    <xf numFmtId="44" fontId="0" fillId="0" borderId="1" xfId="1" applyFont="1" applyBorder="1"/>
    <xf numFmtId="44" fontId="0" fillId="3" borderId="3" xfId="0" applyNumberFormat="1" applyFill="1" applyBorder="1"/>
    <xf numFmtId="0" fontId="0" fillId="0" borderId="0" xfId="0" applyFill="1"/>
    <xf numFmtId="44" fontId="12" fillId="0" borderId="1" xfId="0" applyNumberFormat="1" applyFont="1" applyBorder="1" applyAlignment="1">
      <alignment horizontal="right" vertical="center" wrapText="1"/>
    </xf>
    <xf numFmtId="44" fontId="0" fillId="0" borderId="1" xfId="1" applyFont="1" applyFill="1" applyBorder="1"/>
    <xf numFmtId="0" fontId="11" fillId="6" borderId="6" xfId="0" applyFont="1" applyFill="1" applyBorder="1"/>
    <xf numFmtId="0" fontId="0" fillId="6" borderId="6" xfId="0" applyFill="1" applyBorder="1"/>
    <xf numFmtId="44" fontId="11" fillId="0" borderId="1" xfId="1" applyFont="1" applyBorder="1"/>
    <xf numFmtId="44" fontId="11" fillId="0" borderId="1" xfId="1" applyFont="1" applyFill="1" applyBorder="1"/>
    <xf numFmtId="44" fontId="0" fillId="0" borderId="1" xfId="0" applyNumberFormat="1" applyBorder="1"/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44" fontId="11" fillId="0" borderId="0" xfId="1" applyFont="1" applyFill="1" applyBorder="1"/>
    <xf numFmtId="0" fontId="0" fillId="0" borderId="0" xfId="0" applyFill="1" applyBorder="1"/>
    <xf numFmtId="0" fontId="11" fillId="0" borderId="0" xfId="0" applyFont="1" applyFill="1" applyBorder="1"/>
    <xf numFmtId="44" fontId="0" fillId="0" borderId="0" xfId="1" applyFont="1" applyFill="1" applyBorder="1"/>
    <xf numFmtId="44" fontId="0" fillId="0" borderId="0" xfId="0" applyNumberFormat="1" applyFill="1" applyBorder="1"/>
    <xf numFmtId="0" fontId="0" fillId="0" borderId="0" xfId="0" applyFill="1" applyBorder="1" applyAlignment="1"/>
    <xf numFmtId="44" fontId="0" fillId="0" borderId="0" xfId="1" applyFont="1" applyFill="1" applyBorder="1" applyAlignment="1">
      <alignment vertical="center"/>
    </xf>
    <xf numFmtId="0" fontId="15" fillId="0" borderId="1" xfId="0" applyFont="1" applyBorder="1"/>
    <xf numFmtId="44" fontId="15" fillId="0" borderId="1" xfId="1" applyFont="1" applyBorder="1"/>
    <xf numFmtId="0" fontId="15" fillId="10" borderId="1" xfId="0" applyFont="1" applyFill="1" applyBorder="1"/>
    <xf numFmtId="44" fontId="15" fillId="0" borderId="1" xfId="0" applyNumberFormat="1" applyFont="1" applyBorder="1"/>
    <xf numFmtId="0" fontId="0" fillId="0" borderId="0" xfId="0" applyFill="1" applyBorder="1" applyAlignment="1">
      <alignment horizontal="right"/>
    </xf>
    <xf numFmtId="44" fontId="0" fillId="0" borderId="4" xfId="1" applyFont="1" applyFill="1" applyBorder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5" fillId="0" borderId="0" xfId="0" applyFont="1"/>
    <xf numFmtId="44" fontId="0" fillId="0" borderId="0" xfId="0" applyNumberFormat="1"/>
    <xf numFmtId="0" fontId="5" fillId="0" borderId="0" xfId="0" applyFont="1"/>
    <xf numFmtId="4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/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ont="1" applyFill="1" applyBorder="1"/>
    <xf numFmtId="44" fontId="1" fillId="0" borderId="0" xfId="1" applyFont="1" applyFill="1" applyBorder="1"/>
    <xf numFmtId="44" fontId="0" fillId="0" borderId="0" xfId="0" applyNumberFormat="1" applyFont="1" applyFill="1" applyBorder="1"/>
    <xf numFmtId="44" fontId="1" fillId="0" borderId="0" xfId="1" applyFont="1" applyFill="1" applyBorder="1" applyAlignment="1">
      <alignment vertical="center"/>
    </xf>
    <xf numFmtId="0" fontId="0" fillId="0" borderId="0" xfId="0" applyFont="1" applyFill="1" applyBorder="1" applyAlignment="1"/>
    <xf numFmtId="44" fontId="0" fillId="0" borderId="0" xfId="0" applyNumberFormat="1" applyFont="1"/>
    <xf numFmtId="0" fontId="0" fillId="0" borderId="0" xfId="0" applyFont="1" applyAlignment="1">
      <alignment horizontal="right"/>
    </xf>
    <xf numFmtId="44" fontId="1" fillId="0" borderId="1" xfId="1" applyFont="1" applyBorder="1"/>
    <xf numFmtId="0" fontId="0" fillId="0" borderId="0" xfId="0" applyFont="1" applyFill="1" applyBorder="1" applyAlignment="1">
      <alignment horizontal="right"/>
    </xf>
    <xf numFmtId="44" fontId="1" fillId="0" borderId="1" xfId="1" applyFont="1" applyFill="1" applyBorder="1"/>
    <xf numFmtId="44" fontId="1" fillId="0" borderId="4" xfId="1" applyFont="1" applyFill="1" applyBorder="1"/>
    <xf numFmtId="0" fontId="5" fillId="0" borderId="0" xfId="0" applyFont="1"/>
    <xf numFmtId="4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5" fillId="0" borderId="0" xfId="0" applyFont="1"/>
    <xf numFmtId="0" fontId="1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44" fontId="7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4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44" fontId="6" fillId="0" borderId="1" xfId="1" applyFont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4" fontId="0" fillId="4" borderId="3" xfId="1" applyFont="1" applyFill="1" applyBorder="1" applyAlignment="1">
      <alignment horizontal="center" vertical="center"/>
    </xf>
    <xf numFmtId="44" fontId="0" fillId="4" borderId="4" xfId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4" fontId="0" fillId="8" borderId="1" xfId="1" applyFont="1" applyFill="1" applyBorder="1" applyAlignment="1">
      <alignment horizontal="center" vertical="center"/>
    </xf>
    <xf numFmtId="44" fontId="0" fillId="6" borderId="1" xfId="0" applyNumberFormat="1" applyFill="1" applyBorder="1" applyAlignment="1">
      <alignment horizontal="center" vertical="center"/>
    </xf>
    <xf numFmtId="44" fontId="0" fillId="6" borderId="1" xfId="1" applyFont="1" applyFill="1" applyBorder="1" applyAlignment="1">
      <alignment horizontal="center" vertical="center"/>
    </xf>
    <xf numFmtId="44" fontId="0" fillId="5" borderId="3" xfId="1" applyFont="1" applyFill="1" applyBorder="1" applyAlignment="1">
      <alignment horizontal="center" vertical="center"/>
    </xf>
    <xf numFmtId="44" fontId="0" fillId="5" borderId="4" xfId="1" applyFont="1" applyFill="1" applyBorder="1" applyAlignment="1">
      <alignment horizontal="center" vertical="center"/>
    </xf>
    <xf numFmtId="44" fontId="0" fillId="5" borderId="5" xfId="1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44" fontId="0" fillId="7" borderId="3" xfId="1" applyFont="1" applyFill="1" applyBorder="1" applyAlignment="1">
      <alignment horizontal="center" vertical="center"/>
    </xf>
    <xf numFmtId="44" fontId="0" fillId="7" borderId="4" xfId="1" applyFont="1" applyFill="1" applyBorder="1" applyAlignment="1">
      <alignment horizontal="center" vertical="center"/>
    </xf>
    <xf numFmtId="44" fontId="0" fillId="7" borderId="5" xfId="1" applyFont="1" applyFill="1" applyBorder="1" applyAlignment="1">
      <alignment horizontal="center" vertical="center"/>
    </xf>
    <xf numFmtId="44" fontId="15" fillId="9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9" borderId="1" xfId="0" applyFont="1" applyFill="1" applyBorder="1" applyAlignment="1">
      <alignment horizontal="center"/>
    </xf>
    <xf numFmtId="44" fontId="15" fillId="0" borderId="1" xfId="1" applyFont="1" applyBorder="1" applyAlignment="1">
      <alignment horizontal="center" vertical="center"/>
    </xf>
    <xf numFmtId="4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4" fontId="15" fillId="0" borderId="3" xfId="1" applyFont="1" applyBorder="1" applyAlignment="1">
      <alignment horizontal="center" vertical="center"/>
    </xf>
    <xf numFmtId="44" fontId="15" fillId="0" borderId="4" xfId="1" applyFont="1" applyBorder="1" applyAlignment="1">
      <alignment horizontal="center" vertical="center"/>
    </xf>
    <xf numFmtId="44" fontId="15" fillId="0" borderId="5" xfId="1" applyFont="1" applyBorder="1" applyAlignment="1">
      <alignment horizontal="center" vertical="center"/>
    </xf>
    <xf numFmtId="44" fontId="15" fillId="10" borderId="1" xfId="1" applyFont="1" applyFill="1" applyBorder="1" applyAlignment="1">
      <alignment vertical="center"/>
    </xf>
    <xf numFmtId="44" fontId="15" fillId="9" borderId="1" xfId="1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/>
    </xf>
    <xf numFmtId="0" fontId="15" fillId="9" borderId="8" xfId="0" applyFont="1" applyFill="1" applyBorder="1" applyAlignment="1">
      <alignment horizontal="center"/>
    </xf>
    <xf numFmtId="0" fontId="15" fillId="9" borderId="7" xfId="0" applyFont="1" applyFill="1" applyBorder="1" applyAlignment="1">
      <alignment horizontal="center"/>
    </xf>
    <xf numFmtId="44" fontId="0" fillId="8" borderId="9" xfId="1" applyFont="1" applyFill="1" applyBorder="1" applyAlignment="1">
      <alignment horizontal="center" vertical="center"/>
    </xf>
    <xf numFmtId="44" fontId="0" fillId="8" borderId="10" xfId="1" applyFont="1" applyFill="1" applyBorder="1" applyAlignment="1">
      <alignment horizontal="center" vertical="center"/>
    </xf>
    <xf numFmtId="44" fontId="0" fillId="6" borderId="11" xfId="0" applyNumberFormat="1" applyFill="1" applyBorder="1" applyAlignment="1">
      <alignment horizontal="center" vertical="center"/>
    </xf>
    <xf numFmtId="44" fontId="0" fillId="6" borderId="0" xfId="0" applyNumberFormat="1" applyFill="1" applyBorder="1" applyAlignment="1">
      <alignment horizontal="center" vertical="center"/>
    </xf>
    <xf numFmtId="44" fontId="1" fillId="8" borderId="9" xfId="1" applyFont="1" applyFill="1" applyBorder="1" applyAlignment="1">
      <alignment horizontal="center" vertical="center"/>
    </xf>
    <xf numFmtId="44" fontId="1" fillId="8" borderId="10" xfId="1" applyFont="1" applyFill="1" applyBorder="1" applyAlignment="1">
      <alignment horizontal="center" vertical="center"/>
    </xf>
    <xf numFmtId="44" fontId="0" fillId="6" borderId="11" xfId="0" applyNumberFormat="1" applyFont="1" applyFill="1" applyBorder="1" applyAlignment="1">
      <alignment horizontal="center" vertical="center"/>
    </xf>
    <xf numFmtId="44" fontId="0" fillId="6" borderId="0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11" borderId="1" xfId="0" applyFont="1" applyFill="1" applyBorder="1" applyAlignment="1">
      <alignment horizontal="center" vertical="center" wrapText="1"/>
    </xf>
    <xf numFmtId="44" fontId="5" fillId="11" borderId="1" xfId="1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22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38</xdr:row>
      <xdr:rowOff>28576</xdr:rowOff>
    </xdr:from>
    <xdr:to>
      <xdr:col>5</xdr:col>
      <xdr:colOff>904876</xdr:colOff>
      <xdr:row>44</xdr:row>
      <xdr:rowOff>104776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9772651"/>
          <a:ext cx="6248400" cy="1219200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77</xdr:row>
      <xdr:rowOff>0</xdr:rowOff>
    </xdr:from>
    <xdr:to>
      <xdr:col>5</xdr:col>
      <xdr:colOff>914400</xdr:colOff>
      <xdr:row>77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038475" y="19259550"/>
          <a:ext cx="33242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5E5548B-98A9-42A1-BAED-02B6E2CED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22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40</xdr:row>
      <xdr:rowOff>47625</xdr:rowOff>
    </xdr:from>
    <xdr:to>
      <xdr:col>5</xdr:col>
      <xdr:colOff>904876</xdr:colOff>
      <xdr:row>46</xdr:row>
      <xdr:rowOff>104776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0BDA719-C5DE-4270-BF83-4EBAB5253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0172700"/>
          <a:ext cx="6248400" cy="1200151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79</xdr:row>
      <xdr:rowOff>0</xdr:rowOff>
    </xdr:from>
    <xdr:to>
      <xdr:col>5</xdr:col>
      <xdr:colOff>914400</xdr:colOff>
      <xdr:row>79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43D2C8E1-C5C6-4E78-9924-6A440ABD3614}"/>
            </a:ext>
          </a:extLst>
        </xdr:cNvPr>
        <xdr:cNvCxnSpPr/>
      </xdr:nvCxnSpPr>
      <xdr:spPr>
        <a:xfrm>
          <a:off x="2981325" y="1925955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89BF120-D5B3-4C49-AE3C-9489DB57B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22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40</xdr:row>
      <xdr:rowOff>47625</xdr:rowOff>
    </xdr:from>
    <xdr:to>
      <xdr:col>5</xdr:col>
      <xdr:colOff>904876</xdr:colOff>
      <xdr:row>46</xdr:row>
      <xdr:rowOff>104776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0B0315C-8182-49D0-928C-A7DBAC86B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0172700"/>
          <a:ext cx="6248400" cy="1200151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79</xdr:row>
      <xdr:rowOff>0</xdr:rowOff>
    </xdr:from>
    <xdr:to>
      <xdr:col>5</xdr:col>
      <xdr:colOff>914400</xdr:colOff>
      <xdr:row>79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2063B8F6-429A-43E5-9EE3-02E071A100A3}"/>
            </a:ext>
          </a:extLst>
        </xdr:cNvPr>
        <xdr:cNvCxnSpPr/>
      </xdr:nvCxnSpPr>
      <xdr:spPr>
        <a:xfrm>
          <a:off x="2981325" y="1964055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01AD7E-B80E-4C49-8C57-E76769290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22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40</xdr:row>
      <xdr:rowOff>47625</xdr:rowOff>
    </xdr:from>
    <xdr:to>
      <xdr:col>5</xdr:col>
      <xdr:colOff>904876</xdr:colOff>
      <xdr:row>46</xdr:row>
      <xdr:rowOff>104776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649D142-9028-43A7-9A68-7BC422ED3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0172700"/>
          <a:ext cx="6248400" cy="1200151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79</xdr:row>
      <xdr:rowOff>0</xdr:rowOff>
    </xdr:from>
    <xdr:to>
      <xdr:col>5</xdr:col>
      <xdr:colOff>914400</xdr:colOff>
      <xdr:row>79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2265026B-0E99-417A-AD76-035B85C9A283}"/>
            </a:ext>
          </a:extLst>
        </xdr:cNvPr>
        <xdr:cNvCxnSpPr/>
      </xdr:nvCxnSpPr>
      <xdr:spPr>
        <a:xfrm>
          <a:off x="2981325" y="1964055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6</xdr:row>
      <xdr:rowOff>66675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3BD6916-2A1C-448F-8CA0-F8D4AFB10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22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40</xdr:row>
      <xdr:rowOff>47625</xdr:rowOff>
    </xdr:from>
    <xdr:to>
      <xdr:col>5</xdr:col>
      <xdr:colOff>904876</xdr:colOff>
      <xdr:row>46</xdr:row>
      <xdr:rowOff>104776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D1C9EF7-F317-43E1-A73C-AA487DF29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0172700"/>
          <a:ext cx="6248400" cy="1200151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79</xdr:row>
      <xdr:rowOff>0</xdr:rowOff>
    </xdr:from>
    <xdr:to>
      <xdr:col>5</xdr:col>
      <xdr:colOff>914400</xdr:colOff>
      <xdr:row>79</xdr:row>
      <xdr:rowOff>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8B87BDCD-C42E-4DA7-84C0-B3A336D2F9AF}"/>
            </a:ext>
          </a:extLst>
        </xdr:cNvPr>
        <xdr:cNvCxnSpPr/>
      </xdr:nvCxnSpPr>
      <xdr:spPr>
        <a:xfrm>
          <a:off x="2981325" y="1964055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C97FBD-00E3-48DB-BB07-46E05FB27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22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41</xdr:row>
      <xdr:rowOff>47625</xdr:rowOff>
    </xdr:from>
    <xdr:to>
      <xdr:col>5</xdr:col>
      <xdr:colOff>904876</xdr:colOff>
      <xdr:row>47</xdr:row>
      <xdr:rowOff>104776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A80AD11-EC58-43E6-BB40-8720444BD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0172700"/>
          <a:ext cx="6248400" cy="1200151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80</xdr:row>
      <xdr:rowOff>0</xdr:rowOff>
    </xdr:from>
    <xdr:to>
      <xdr:col>5</xdr:col>
      <xdr:colOff>914400</xdr:colOff>
      <xdr:row>80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93841D5-B45B-45B1-88BD-F53FC3512DE5}"/>
            </a:ext>
          </a:extLst>
        </xdr:cNvPr>
        <xdr:cNvCxnSpPr/>
      </xdr:nvCxnSpPr>
      <xdr:spPr>
        <a:xfrm>
          <a:off x="2981325" y="1964055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6</xdr:row>
      <xdr:rowOff>66675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35BC345-C270-40CA-9A2A-08FEE391C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22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41</xdr:row>
      <xdr:rowOff>47625</xdr:rowOff>
    </xdr:from>
    <xdr:to>
      <xdr:col>5</xdr:col>
      <xdr:colOff>904876</xdr:colOff>
      <xdr:row>47</xdr:row>
      <xdr:rowOff>104776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3B3886B-258C-4211-8C90-EC19CF436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0172700"/>
          <a:ext cx="6248400" cy="1200151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80</xdr:row>
      <xdr:rowOff>0</xdr:rowOff>
    </xdr:from>
    <xdr:to>
      <xdr:col>5</xdr:col>
      <xdr:colOff>914400</xdr:colOff>
      <xdr:row>80</xdr:row>
      <xdr:rowOff>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48FBEEB7-9B53-4093-9E1D-2B4FD041F611}"/>
            </a:ext>
          </a:extLst>
        </xdr:cNvPr>
        <xdr:cNvCxnSpPr/>
      </xdr:nvCxnSpPr>
      <xdr:spPr>
        <a:xfrm>
          <a:off x="2981325" y="1964055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D980F9A-61C2-4795-990E-FA6E6155A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22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41</xdr:row>
      <xdr:rowOff>47625</xdr:rowOff>
    </xdr:from>
    <xdr:to>
      <xdr:col>5</xdr:col>
      <xdr:colOff>904876</xdr:colOff>
      <xdr:row>47</xdr:row>
      <xdr:rowOff>104776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2E430-B16D-49A2-BCB4-C8B5A3A2A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0363200"/>
          <a:ext cx="6248400" cy="1200151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80</xdr:row>
      <xdr:rowOff>0</xdr:rowOff>
    </xdr:from>
    <xdr:to>
      <xdr:col>5</xdr:col>
      <xdr:colOff>914400</xdr:colOff>
      <xdr:row>80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F37497F0-CACB-4BC8-9E7A-785EBED43DB6}"/>
            </a:ext>
          </a:extLst>
        </xdr:cNvPr>
        <xdr:cNvCxnSpPr/>
      </xdr:nvCxnSpPr>
      <xdr:spPr>
        <a:xfrm>
          <a:off x="2981325" y="1983105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6</xdr:row>
      <xdr:rowOff>66675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5D1F038-6415-428F-A3F5-7AD18E9B3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22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41</xdr:row>
      <xdr:rowOff>47625</xdr:rowOff>
    </xdr:from>
    <xdr:to>
      <xdr:col>5</xdr:col>
      <xdr:colOff>904876</xdr:colOff>
      <xdr:row>47</xdr:row>
      <xdr:rowOff>104776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784C39E-F522-490D-AAAD-7E7C41102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0363200"/>
          <a:ext cx="6248400" cy="1200151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80</xdr:row>
      <xdr:rowOff>0</xdr:rowOff>
    </xdr:from>
    <xdr:to>
      <xdr:col>5</xdr:col>
      <xdr:colOff>914400</xdr:colOff>
      <xdr:row>80</xdr:row>
      <xdr:rowOff>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1D23FF9E-21D0-43AE-930A-8D4353087801}"/>
            </a:ext>
          </a:extLst>
        </xdr:cNvPr>
        <xdr:cNvCxnSpPr/>
      </xdr:nvCxnSpPr>
      <xdr:spPr>
        <a:xfrm>
          <a:off x="2981325" y="1983105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8EF2118-B5B8-4034-B3B9-57C95D3C4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22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41</xdr:row>
      <xdr:rowOff>47625</xdr:rowOff>
    </xdr:from>
    <xdr:to>
      <xdr:col>5</xdr:col>
      <xdr:colOff>904876</xdr:colOff>
      <xdr:row>47</xdr:row>
      <xdr:rowOff>104776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BBE9FFA-934B-44FD-98F0-C90CB1E77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0363200"/>
          <a:ext cx="6248400" cy="1200151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80</xdr:row>
      <xdr:rowOff>0</xdr:rowOff>
    </xdr:from>
    <xdr:to>
      <xdr:col>5</xdr:col>
      <xdr:colOff>914400</xdr:colOff>
      <xdr:row>80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6E184981-F4F9-4CCB-AC04-6AF89CF92C20}"/>
            </a:ext>
          </a:extLst>
        </xdr:cNvPr>
        <xdr:cNvCxnSpPr/>
      </xdr:nvCxnSpPr>
      <xdr:spPr>
        <a:xfrm>
          <a:off x="2981325" y="1983105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6</xdr:row>
      <xdr:rowOff>66675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5D760C5-1CB0-4A0F-8127-E623A65D9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22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41</xdr:row>
      <xdr:rowOff>47625</xdr:rowOff>
    </xdr:from>
    <xdr:to>
      <xdr:col>5</xdr:col>
      <xdr:colOff>904876</xdr:colOff>
      <xdr:row>47</xdr:row>
      <xdr:rowOff>104776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C827BF3-0181-496C-8CC2-2B7DB69AA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0363200"/>
          <a:ext cx="6248400" cy="1200151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80</xdr:row>
      <xdr:rowOff>0</xdr:rowOff>
    </xdr:from>
    <xdr:to>
      <xdr:col>5</xdr:col>
      <xdr:colOff>914400</xdr:colOff>
      <xdr:row>80</xdr:row>
      <xdr:rowOff>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400EF27D-A2A0-453E-A42A-96D4DE96E455}"/>
            </a:ext>
          </a:extLst>
        </xdr:cNvPr>
        <xdr:cNvCxnSpPr/>
      </xdr:nvCxnSpPr>
      <xdr:spPr>
        <a:xfrm>
          <a:off x="2981325" y="1983105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4331E45-FA4B-4B56-948E-3EAF3464C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22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41</xdr:row>
      <xdr:rowOff>47625</xdr:rowOff>
    </xdr:from>
    <xdr:to>
      <xdr:col>5</xdr:col>
      <xdr:colOff>904876</xdr:colOff>
      <xdr:row>47</xdr:row>
      <xdr:rowOff>104776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9732EA2-15AF-4DAB-B48F-531ADF94D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0382250"/>
          <a:ext cx="6248400" cy="1200151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80</xdr:row>
      <xdr:rowOff>0</xdr:rowOff>
    </xdr:from>
    <xdr:to>
      <xdr:col>5</xdr:col>
      <xdr:colOff>914400</xdr:colOff>
      <xdr:row>80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F0FDAE4F-1905-4F16-9559-35CCD331D14B}"/>
            </a:ext>
          </a:extLst>
        </xdr:cNvPr>
        <xdr:cNvCxnSpPr/>
      </xdr:nvCxnSpPr>
      <xdr:spPr>
        <a:xfrm>
          <a:off x="2981325" y="1985010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6</xdr:row>
      <xdr:rowOff>66675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307071C-F3E3-4E64-9482-1F4C573ED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22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41</xdr:row>
      <xdr:rowOff>47625</xdr:rowOff>
    </xdr:from>
    <xdr:to>
      <xdr:col>5</xdr:col>
      <xdr:colOff>904876</xdr:colOff>
      <xdr:row>47</xdr:row>
      <xdr:rowOff>104776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3A3AB65-863B-40EB-B504-F9D4AD209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0382250"/>
          <a:ext cx="6248400" cy="1200151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80</xdr:row>
      <xdr:rowOff>0</xdr:rowOff>
    </xdr:from>
    <xdr:to>
      <xdr:col>5</xdr:col>
      <xdr:colOff>914400</xdr:colOff>
      <xdr:row>80</xdr:row>
      <xdr:rowOff>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0DB0A56E-F2B5-40A3-841A-CD0A84183FAF}"/>
            </a:ext>
          </a:extLst>
        </xdr:cNvPr>
        <xdr:cNvCxnSpPr/>
      </xdr:nvCxnSpPr>
      <xdr:spPr>
        <a:xfrm>
          <a:off x="2981325" y="1985010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E0845EC-27E0-4961-B5C8-B0A5B81D6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22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40</xdr:row>
      <xdr:rowOff>47625</xdr:rowOff>
    </xdr:from>
    <xdr:to>
      <xdr:col>5</xdr:col>
      <xdr:colOff>904876</xdr:colOff>
      <xdr:row>46</xdr:row>
      <xdr:rowOff>104776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5180CF3-3AA3-41C5-82AE-22A5E903A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0172700"/>
          <a:ext cx="6248400" cy="1200151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79</xdr:row>
      <xdr:rowOff>0</xdr:rowOff>
    </xdr:from>
    <xdr:to>
      <xdr:col>5</xdr:col>
      <xdr:colOff>914400</xdr:colOff>
      <xdr:row>79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29FF55B9-09E8-4D2F-803D-C4DB5FDCFAF9}"/>
            </a:ext>
          </a:extLst>
        </xdr:cNvPr>
        <xdr:cNvCxnSpPr/>
      </xdr:nvCxnSpPr>
      <xdr:spPr>
        <a:xfrm>
          <a:off x="2981325" y="1964055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J78"/>
  <sheetViews>
    <sheetView workbookViewId="0">
      <selection activeCell="I55" sqref="I55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6.42578125" bestFit="1" customWidth="1"/>
    <col min="4" max="4" width="16.7109375" customWidth="1"/>
    <col min="5" max="5" width="14.85546875" bestFit="1" customWidth="1"/>
    <col min="6" max="6" width="15.85546875" bestFit="1" customWidth="1"/>
    <col min="9" max="9" width="13.28515625" hidden="1" customWidth="1"/>
    <col min="10" max="10" width="10.5703125" hidden="1" customWidth="1"/>
    <col min="11" max="28" width="0" hidden="1" customWidth="1"/>
  </cols>
  <sheetData>
    <row r="8" spans="1:6" ht="23.25" x14ac:dyDescent="0.35">
      <c r="A8" s="132" t="s">
        <v>57</v>
      </c>
      <c r="B8" s="132"/>
      <c r="C8" s="132"/>
      <c r="D8" s="132"/>
      <c r="E8" s="132"/>
      <c r="F8" s="132"/>
    </row>
    <row r="9" spans="1:6" ht="29.25" customHeight="1" x14ac:dyDescent="0.25">
      <c r="A9" s="133" t="s">
        <v>0</v>
      </c>
      <c r="B9" s="134"/>
      <c r="C9" s="134"/>
      <c r="D9" s="134"/>
      <c r="E9" s="134"/>
      <c r="F9" s="134"/>
    </row>
    <row r="10" spans="1:6" ht="135" customHeight="1" x14ac:dyDescent="0.25">
      <c r="A10" s="135" t="s">
        <v>58</v>
      </c>
      <c r="B10" s="136"/>
      <c r="C10" s="136"/>
      <c r="D10" s="136"/>
      <c r="E10" s="136"/>
      <c r="F10" s="136"/>
    </row>
    <row r="11" spans="1:6" ht="15" customHeight="1" x14ac:dyDescent="0.25">
      <c r="A11" s="137"/>
      <c r="B11" s="137"/>
      <c r="C11" s="137"/>
      <c r="D11" s="137"/>
      <c r="E11" s="137"/>
      <c r="F11" s="137"/>
    </row>
    <row r="12" spans="1:6" x14ac:dyDescent="0.25">
      <c r="A12" s="138" t="s">
        <v>1</v>
      </c>
      <c r="B12" s="138"/>
      <c r="C12" s="138"/>
      <c r="D12" s="1" t="s">
        <v>2</v>
      </c>
      <c r="E12" s="1" t="s">
        <v>3</v>
      </c>
      <c r="F12" s="1" t="s">
        <v>4</v>
      </c>
    </row>
    <row r="13" spans="1:6" ht="18.75" customHeight="1" x14ac:dyDescent="0.25">
      <c r="A13" s="139" t="s">
        <v>5</v>
      </c>
      <c r="B13" s="139"/>
      <c r="C13" s="139"/>
      <c r="D13" s="2" t="s">
        <v>59</v>
      </c>
      <c r="E13" s="3" t="s">
        <v>61</v>
      </c>
      <c r="F13" s="4">
        <v>703840.05</v>
      </c>
    </row>
    <row r="14" spans="1:6" x14ac:dyDescent="0.25">
      <c r="A14" s="139" t="s">
        <v>6</v>
      </c>
      <c r="B14" s="139"/>
      <c r="C14" s="139"/>
      <c r="D14" s="3"/>
      <c r="E14" s="3"/>
      <c r="F14" s="4"/>
    </row>
    <row r="15" spans="1:6" x14ac:dyDescent="0.25">
      <c r="A15" s="139" t="s">
        <v>6</v>
      </c>
      <c r="B15" s="139"/>
      <c r="C15" s="139"/>
      <c r="D15" s="3"/>
      <c r="E15" s="3"/>
      <c r="F15" s="4"/>
    </row>
    <row r="16" spans="1:6" ht="15" customHeight="1" x14ac:dyDescent="0.25">
      <c r="A16" s="140"/>
      <c r="B16" s="141"/>
      <c r="C16" s="141"/>
      <c r="D16" s="141"/>
      <c r="E16" s="141"/>
      <c r="F16" s="141"/>
    </row>
    <row r="17" spans="1:6" x14ac:dyDescent="0.25">
      <c r="A17" s="138" t="s">
        <v>7</v>
      </c>
      <c r="B17" s="138"/>
      <c r="C17" s="138"/>
      <c r="D17" s="138"/>
      <c r="E17" s="138"/>
      <c r="F17" s="138"/>
    </row>
    <row r="18" spans="1:6" ht="27" x14ac:dyDescent="0.25">
      <c r="A18" s="1" t="s">
        <v>8</v>
      </c>
      <c r="B18" s="1" t="s">
        <v>9</v>
      </c>
      <c r="C18" s="1" t="s">
        <v>10</v>
      </c>
      <c r="D18" s="1" t="s">
        <v>11</v>
      </c>
      <c r="E18" s="138" t="s">
        <v>12</v>
      </c>
      <c r="F18" s="138"/>
    </row>
    <row r="19" spans="1:6" x14ac:dyDescent="0.25">
      <c r="A19" s="5">
        <v>43850</v>
      </c>
      <c r="B19" s="6">
        <v>63000</v>
      </c>
      <c r="C19" s="5">
        <v>43850</v>
      </c>
      <c r="D19" s="7">
        <v>201427</v>
      </c>
      <c r="E19" s="130">
        <v>63000</v>
      </c>
      <c r="F19" s="130"/>
    </row>
    <row r="20" spans="1:6" x14ac:dyDescent="0.25">
      <c r="A20" s="8"/>
      <c r="B20" s="7"/>
      <c r="C20" s="5"/>
      <c r="D20" s="7"/>
      <c r="E20" s="130"/>
      <c r="F20" s="130"/>
    </row>
    <row r="21" spans="1:6" x14ac:dyDescent="0.25">
      <c r="A21" s="8"/>
      <c r="B21" s="7"/>
      <c r="C21" s="8"/>
      <c r="D21" s="7"/>
      <c r="E21" s="130"/>
      <c r="F21" s="130"/>
    </row>
    <row r="22" spans="1:6" x14ac:dyDescent="0.25">
      <c r="A22" s="8"/>
      <c r="B22" s="7"/>
      <c r="C22" s="8"/>
      <c r="D22" s="7"/>
      <c r="E22" s="130"/>
      <c r="F22" s="130"/>
    </row>
    <row r="23" spans="1:6" x14ac:dyDescent="0.25">
      <c r="A23" s="8"/>
      <c r="B23" s="7"/>
      <c r="C23" s="8"/>
      <c r="D23" s="7"/>
      <c r="E23" s="130"/>
      <c r="F23" s="130"/>
    </row>
    <row r="24" spans="1:6" x14ac:dyDescent="0.25">
      <c r="A24" s="8"/>
      <c r="B24" s="7"/>
      <c r="C24" s="8"/>
      <c r="D24" s="7"/>
      <c r="E24" s="130"/>
      <c r="F24" s="130"/>
    </row>
    <row r="25" spans="1:6" x14ac:dyDescent="0.25">
      <c r="A25" s="8"/>
      <c r="B25" s="7"/>
      <c r="C25" s="8"/>
      <c r="D25" s="7"/>
      <c r="E25" s="130"/>
      <c r="F25" s="130"/>
    </row>
    <row r="26" spans="1:6" x14ac:dyDescent="0.25">
      <c r="A26" s="3"/>
      <c r="B26" s="9"/>
      <c r="C26" s="9"/>
      <c r="D26" s="3"/>
      <c r="E26" s="130"/>
      <c r="F26" s="130"/>
    </row>
    <row r="27" spans="1:6" x14ac:dyDescent="0.25">
      <c r="A27" s="3"/>
      <c r="B27" s="9"/>
      <c r="C27" s="9"/>
      <c r="D27" s="9"/>
      <c r="E27" s="130"/>
      <c r="F27" s="130"/>
    </row>
    <row r="28" spans="1:6" x14ac:dyDescent="0.25">
      <c r="A28" s="3"/>
      <c r="B28" s="9"/>
      <c r="C28" s="9"/>
      <c r="D28" s="9"/>
      <c r="E28" s="130"/>
      <c r="F28" s="130"/>
    </row>
    <row r="29" spans="1:6" x14ac:dyDescent="0.25">
      <c r="A29" s="125" t="s">
        <v>13</v>
      </c>
      <c r="B29" s="125"/>
      <c r="C29" s="125"/>
      <c r="D29" s="9"/>
      <c r="E29" s="130"/>
      <c r="F29" s="130"/>
    </row>
    <row r="30" spans="1:6" x14ac:dyDescent="0.25">
      <c r="A30" s="125" t="s">
        <v>14</v>
      </c>
      <c r="B30" s="125"/>
      <c r="C30" s="125"/>
      <c r="D30" s="9"/>
      <c r="E30" s="130">
        <f>E19+E20</f>
        <v>63000</v>
      </c>
      <c r="F30" s="130"/>
    </row>
    <row r="31" spans="1:6" x14ac:dyDescent="0.25">
      <c r="A31" s="125" t="s">
        <v>15</v>
      </c>
      <c r="B31" s="125"/>
      <c r="C31" s="125"/>
      <c r="D31" s="9"/>
      <c r="E31" s="130">
        <v>51.05</v>
      </c>
      <c r="F31" s="130"/>
    </row>
    <row r="32" spans="1:6" x14ac:dyDescent="0.25">
      <c r="A32" s="125" t="s">
        <v>16</v>
      </c>
      <c r="B32" s="125"/>
      <c r="C32" s="125"/>
      <c r="D32" s="9"/>
      <c r="E32" s="130"/>
      <c r="F32" s="130"/>
    </row>
    <row r="33" spans="1:6" x14ac:dyDescent="0.25">
      <c r="A33" s="125" t="s">
        <v>17</v>
      </c>
      <c r="B33" s="125"/>
      <c r="C33" s="125"/>
      <c r="D33" s="9"/>
      <c r="E33" s="130">
        <f>E29+E30+E31+E32</f>
        <v>63051.05</v>
      </c>
      <c r="F33" s="130"/>
    </row>
    <row r="34" spans="1:6" x14ac:dyDescent="0.25">
      <c r="A34" s="123"/>
      <c r="B34" s="123"/>
      <c r="C34" s="123"/>
      <c r="D34" s="10"/>
      <c r="E34" s="124"/>
      <c r="F34" s="124"/>
    </row>
    <row r="35" spans="1:6" x14ac:dyDescent="0.25">
      <c r="A35" s="125" t="s">
        <v>18</v>
      </c>
      <c r="B35" s="125"/>
      <c r="C35" s="125"/>
      <c r="D35" s="9"/>
      <c r="E35" s="126"/>
      <c r="F35" s="126"/>
    </row>
    <row r="36" spans="1:6" x14ac:dyDescent="0.25">
      <c r="A36" s="125" t="s">
        <v>19</v>
      </c>
      <c r="B36" s="125"/>
      <c r="C36" s="125"/>
      <c r="D36" s="9"/>
      <c r="E36" s="126">
        <f>E33+E35</f>
        <v>63051.05</v>
      </c>
      <c r="F36" s="126"/>
    </row>
    <row r="37" spans="1:6" ht="54" customHeight="1" x14ac:dyDescent="0.25">
      <c r="A37" s="127" t="s">
        <v>55</v>
      </c>
      <c r="B37" s="128"/>
      <c r="C37" s="128"/>
      <c r="D37" s="128"/>
      <c r="E37" s="128"/>
      <c r="F37" s="128"/>
    </row>
    <row r="38" spans="1:6" ht="15" customHeight="1" x14ac:dyDescent="0.25">
      <c r="A38" s="129"/>
      <c r="B38" s="129"/>
      <c r="C38" s="129"/>
      <c r="D38" s="129"/>
      <c r="E38" s="129"/>
      <c r="F38" s="129"/>
    </row>
    <row r="39" spans="1:6" ht="15" customHeight="1" x14ac:dyDescent="0.25">
      <c r="A39" s="11"/>
      <c r="B39" s="11"/>
      <c r="C39" s="11"/>
      <c r="D39" s="11"/>
      <c r="E39" s="11"/>
      <c r="F39" s="11"/>
    </row>
    <row r="40" spans="1:6" ht="15" customHeight="1" x14ac:dyDescent="0.25">
      <c r="A40" s="11"/>
      <c r="B40" s="11"/>
      <c r="C40" s="11"/>
      <c r="D40" s="11"/>
      <c r="E40" s="11"/>
      <c r="F40" s="11"/>
    </row>
    <row r="41" spans="1:6" ht="15" customHeight="1" x14ac:dyDescent="0.25">
      <c r="A41" s="11"/>
      <c r="B41" s="11"/>
      <c r="C41" s="11"/>
      <c r="D41" s="11"/>
      <c r="E41" s="11"/>
      <c r="F41" s="11"/>
    </row>
    <row r="42" spans="1:6" ht="15" customHeight="1" x14ac:dyDescent="0.25">
      <c r="A42" s="11"/>
      <c r="B42" s="11"/>
      <c r="C42" s="11"/>
      <c r="D42" s="11"/>
      <c r="E42" s="11"/>
      <c r="F42" s="11"/>
    </row>
    <row r="43" spans="1:6" ht="15" customHeight="1" x14ac:dyDescent="0.25">
      <c r="A43" s="11"/>
      <c r="B43" s="11"/>
      <c r="C43" s="11"/>
      <c r="D43" s="11"/>
      <c r="E43" s="11"/>
      <c r="F43" s="11"/>
    </row>
    <row r="44" spans="1:6" ht="15" customHeight="1" x14ac:dyDescent="0.25">
      <c r="A44" s="11"/>
      <c r="B44" s="11"/>
      <c r="C44" s="11"/>
      <c r="D44" s="11"/>
      <c r="E44" s="11"/>
      <c r="F44" s="11"/>
    </row>
    <row r="45" spans="1:6" ht="15" customHeight="1" x14ac:dyDescent="0.25">
      <c r="A45" s="11"/>
      <c r="B45" s="11"/>
      <c r="C45" s="11"/>
      <c r="D45" s="11"/>
      <c r="E45" s="11"/>
      <c r="F45" s="11"/>
    </row>
    <row r="46" spans="1:6" s="13" customFormat="1" ht="72.75" customHeight="1" x14ac:dyDescent="0.15">
      <c r="A46" s="122" t="s">
        <v>20</v>
      </c>
      <c r="B46" s="122" t="s">
        <v>21</v>
      </c>
      <c r="C46" s="12" t="s">
        <v>22</v>
      </c>
      <c r="D46" s="12" t="s">
        <v>23</v>
      </c>
      <c r="E46" s="12" t="s">
        <v>24</v>
      </c>
      <c r="F46" s="122" t="s">
        <v>25</v>
      </c>
    </row>
    <row r="47" spans="1:6" s="13" customFormat="1" ht="9.75" x14ac:dyDescent="0.15">
      <c r="A47" s="122"/>
      <c r="B47" s="122"/>
      <c r="C47" s="12" t="s">
        <v>26</v>
      </c>
      <c r="D47" s="12" t="s">
        <v>27</v>
      </c>
      <c r="E47" s="12" t="s">
        <v>28</v>
      </c>
      <c r="F47" s="122"/>
    </row>
    <row r="48" spans="1:6" s="13" customFormat="1" ht="15" customHeight="1" x14ac:dyDescent="0.15">
      <c r="A48" s="12"/>
      <c r="B48" s="122" t="s">
        <v>29</v>
      </c>
      <c r="C48" s="122"/>
      <c r="D48" s="122"/>
      <c r="E48" s="122"/>
      <c r="F48" s="122"/>
    </row>
    <row r="49" spans="1:6" x14ac:dyDescent="0.25">
      <c r="A49" s="14" t="s">
        <v>30</v>
      </c>
      <c r="B49" s="15">
        <v>57914.89</v>
      </c>
      <c r="C49" s="16">
        <v>0</v>
      </c>
      <c r="D49" s="16">
        <v>0</v>
      </c>
      <c r="E49" s="16">
        <f>C49+D49</f>
        <v>0</v>
      </c>
      <c r="F49" s="15">
        <f>B49</f>
        <v>57914.89</v>
      </c>
    </row>
    <row r="50" spans="1:6" x14ac:dyDescent="0.25">
      <c r="A50" s="14" t="s">
        <v>31</v>
      </c>
      <c r="B50" s="15"/>
      <c r="C50" s="16">
        <v>0</v>
      </c>
      <c r="D50" s="16">
        <v>0</v>
      </c>
      <c r="E50" s="16">
        <f t="shared" ref="E50:E65" si="0">C50+D50</f>
        <v>0</v>
      </c>
      <c r="F50" s="16">
        <v>0</v>
      </c>
    </row>
    <row r="51" spans="1:6" x14ac:dyDescent="0.25">
      <c r="A51" s="14" t="s">
        <v>32</v>
      </c>
      <c r="B51" s="16">
        <v>0</v>
      </c>
      <c r="C51" s="16">
        <v>0</v>
      </c>
      <c r="D51" s="16">
        <v>0</v>
      </c>
      <c r="E51" s="16">
        <f t="shared" si="0"/>
        <v>0</v>
      </c>
      <c r="F51" s="16">
        <v>0</v>
      </c>
    </row>
    <row r="52" spans="1:6" ht="19.5" x14ac:dyDescent="0.25">
      <c r="A52" s="14" t="s">
        <v>33</v>
      </c>
      <c r="B52" s="16">
        <v>0</v>
      </c>
      <c r="C52" s="16">
        <v>0</v>
      </c>
      <c r="D52" s="16">
        <v>0</v>
      </c>
      <c r="E52" s="16">
        <f t="shared" si="0"/>
        <v>0</v>
      </c>
      <c r="F52" s="16">
        <v>0</v>
      </c>
    </row>
    <row r="53" spans="1:6" x14ac:dyDescent="0.25">
      <c r="A53" s="14" t="s">
        <v>34</v>
      </c>
      <c r="B53" s="16">
        <v>0</v>
      </c>
      <c r="C53" s="16">
        <v>0</v>
      </c>
      <c r="D53" s="16">
        <v>0</v>
      </c>
      <c r="E53" s="16">
        <f t="shared" si="0"/>
        <v>0</v>
      </c>
      <c r="F53" s="16">
        <v>0</v>
      </c>
    </row>
    <row r="54" spans="1:6" ht="19.5" x14ac:dyDescent="0.25">
      <c r="A54" s="14" t="s">
        <v>35</v>
      </c>
      <c r="B54" s="16">
        <v>0</v>
      </c>
      <c r="C54" s="16">
        <v>0</v>
      </c>
      <c r="D54" s="16">
        <v>0</v>
      </c>
      <c r="E54" s="16">
        <f t="shared" si="0"/>
        <v>0</v>
      </c>
      <c r="F54" s="16">
        <v>0</v>
      </c>
    </row>
    <row r="55" spans="1:6" x14ac:dyDescent="0.25">
      <c r="A55" s="14" t="s">
        <v>36</v>
      </c>
      <c r="B55" s="16">
        <v>0</v>
      </c>
      <c r="C55" s="16">
        <v>0</v>
      </c>
      <c r="D55" s="16">
        <v>0</v>
      </c>
      <c r="E55" s="16">
        <f t="shared" si="0"/>
        <v>0</v>
      </c>
      <c r="F55" s="16">
        <v>0</v>
      </c>
    </row>
    <row r="56" spans="1:6" ht="19.5" x14ac:dyDescent="0.25">
      <c r="A56" s="14" t="s">
        <v>37</v>
      </c>
      <c r="B56" s="16">
        <v>0</v>
      </c>
      <c r="C56" s="16">
        <v>0</v>
      </c>
      <c r="D56" s="16">
        <v>0</v>
      </c>
      <c r="E56" s="16">
        <f t="shared" si="0"/>
        <v>0</v>
      </c>
      <c r="F56" s="16">
        <v>0</v>
      </c>
    </row>
    <row r="57" spans="1:6" x14ac:dyDescent="0.25">
      <c r="A57" s="14" t="s">
        <v>38</v>
      </c>
      <c r="B57" s="16">
        <v>0</v>
      </c>
      <c r="C57" s="16">
        <v>0</v>
      </c>
      <c r="D57" s="16">
        <v>0</v>
      </c>
      <c r="E57" s="16">
        <f t="shared" si="0"/>
        <v>0</v>
      </c>
      <c r="F57" s="16">
        <v>0</v>
      </c>
    </row>
    <row r="58" spans="1:6" x14ac:dyDescent="0.25">
      <c r="A58" s="14" t="s">
        <v>39</v>
      </c>
      <c r="B58" s="16">
        <v>0</v>
      </c>
      <c r="C58" s="16">
        <v>0</v>
      </c>
      <c r="D58" s="16">
        <v>0</v>
      </c>
      <c r="E58" s="16">
        <f t="shared" si="0"/>
        <v>0</v>
      </c>
      <c r="F58" s="16">
        <v>0</v>
      </c>
    </row>
    <row r="59" spans="1:6" x14ac:dyDescent="0.25">
      <c r="A59" s="14" t="s">
        <v>40</v>
      </c>
      <c r="B59" s="16">
        <v>0</v>
      </c>
      <c r="C59" s="16">
        <v>0</v>
      </c>
      <c r="D59" s="16">
        <v>0</v>
      </c>
      <c r="E59" s="16">
        <f t="shared" si="0"/>
        <v>0</v>
      </c>
      <c r="F59" s="16">
        <v>0</v>
      </c>
    </row>
    <row r="60" spans="1:6" x14ac:dyDescent="0.25">
      <c r="A60" s="14" t="s">
        <v>41</v>
      </c>
      <c r="B60" s="16">
        <v>0</v>
      </c>
      <c r="C60" s="16">
        <v>0</v>
      </c>
      <c r="D60" s="16">
        <v>0</v>
      </c>
      <c r="E60" s="16">
        <f t="shared" si="0"/>
        <v>0</v>
      </c>
      <c r="F60" s="16">
        <v>0</v>
      </c>
    </row>
    <row r="61" spans="1:6" ht="19.5" x14ac:dyDescent="0.25">
      <c r="A61" s="14" t="s">
        <v>42</v>
      </c>
      <c r="B61" s="16">
        <v>0</v>
      </c>
      <c r="C61" s="16">
        <v>0</v>
      </c>
      <c r="D61" s="16">
        <v>0</v>
      </c>
      <c r="E61" s="16">
        <f t="shared" si="0"/>
        <v>0</v>
      </c>
      <c r="F61" s="16">
        <v>0</v>
      </c>
    </row>
    <row r="62" spans="1:6" x14ac:dyDescent="0.25">
      <c r="A62" s="14" t="s">
        <v>43</v>
      </c>
      <c r="B62" s="16">
        <v>0</v>
      </c>
      <c r="C62" s="16">
        <v>0</v>
      </c>
      <c r="D62" s="16">
        <v>0</v>
      </c>
      <c r="E62" s="16">
        <f t="shared" si="0"/>
        <v>0</v>
      </c>
      <c r="F62" s="16">
        <v>0</v>
      </c>
    </row>
    <row r="63" spans="1:6" ht="19.5" x14ac:dyDescent="0.25">
      <c r="A63" s="14" t="s">
        <v>44</v>
      </c>
      <c r="B63" s="15">
        <v>0</v>
      </c>
      <c r="C63" s="16">
        <v>0</v>
      </c>
      <c r="D63" s="16">
        <v>0</v>
      </c>
      <c r="E63" s="16">
        <f t="shared" si="0"/>
        <v>0</v>
      </c>
      <c r="F63" s="15">
        <v>0</v>
      </c>
    </row>
    <row r="64" spans="1:6" x14ac:dyDescent="0.25">
      <c r="A64" s="14" t="s">
        <v>45</v>
      </c>
      <c r="B64" s="16">
        <v>0</v>
      </c>
      <c r="C64" s="16">
        <v>0</v>
      </c>
      <c r="D64" s="16">
        <v>0</v>
      </c>
      <c r="E64" s="16">
        <f t="shared" si="0"/>
        <v>0</v>
      </c>
      <c r="F64" s="16">
        <v>0</v>
      </c>
    </row>
    <row r="65" spans="1:10" x14ac:dyDescent="0.25">
      <c r="A65" s="17" t="s">
        <v>46</v>
      </c>
      <c r="B65" s="18">
        <f>SUM(B49:B64)</f>
        <v>57914.89</v>
      </c>
      <c r="C65" s="19">
        <f>SUM(C49:C64)</f>
        <v>0</v>
      </c>
      <c r="D65" s="19">
        <f>SUM(D49:D64)</f>
        <v>0</v>
      </c>
      <c r="E65" s="19">
        <f t="shared" si="0"/>
        <v>0</v>
      </c>
      <c r="F65" s="20">
        <f>SUM(F49:F64)</f>
        <v>57914.89</v>
      </c>
    </row>
    <row r="66" spans="1:10" ht="109.5" customHeight="1" x14ac:dyDescent="0.25">
      <c r="A66" s="119" t="s">
        <v>47</v>
      </c>
      <c r="B66" s="120"/>
      <c r="C66" s="120"/>
      <c r="D66" s="120"/>
      <c r="E66" s="120"/>
      <c r="F66" s="120"/>
    </row>
    <row r="67" spans="1:10" x14ac:dyDescent="0.25">
      <c r="A67" s="121" t="s">
        <v>48</v>
      </c>
      <c r="B67" s="121"/>
      <c r="C67" s="121"/>
      <c r="D67" s="121"/>
      <c r="E67" s="121"/>
      <c r="F67" s="121"/>
    </row>
    <row r="68" spans="1:10" x14ac:dyDescent="0.25">
      <c r="A68" s="117" t="s">
        <v>49</v>
      </c>
      <c r="B68" s="117"/>
      <c r="C68" s="117"/>
      <c r="D68" s="117"/>
      <c r="E68" s="118">
        <f>E36</f>
        <v>63051.05</v>
      </c>
      <c r="F68" s="118"/>
    </row>
    <row r="69" spans="1:10" x14ac:dyDescent="0.25">
      <c r="A69" s="117" t="s">
        <v>50</v>
      </c>
      <c r="B69" s="117"/>
      <c r="C69" s="117"/>
      <c r="D69" s="117"/>
      <c r="E69" s="118">
        <f>C65+D65</f>
        <v>0</v>
      </c>
      <c r="F69" s="118"/>
      <c r="I69" s="28">
        <f>E72</f>
        <v>63051.05</v>
      </c>
      <c r="J69" s="131">
        <f>I69-I70</f>
        <v>387.10000000000582</v>
      </c>
    </row>
    <row r="70" spans="1:10" x14ac:dyDescent="0.25">
      <c r="A70" s="117" t="s">
        <v>51</v>
      </c>
      <c r="B70" s="117"/>
      <c r="C70" s="117"/>
      <c r="D70" s="117"/>
      <c r="E70" s="118">
        <f>E33-(E69-E35)</f>
        <v>63051.05</v>
      </c>
      <c r="F70" s="118"/>
      <c r="I70" s="29">
        <v>62663.95</v>
      </c>
      <c r="J70" s="131"/>
    </row>
    <row r="71" spans="1:10" x14ac:dyDescent="0.25">
      <c r="A71" s="117" t="s">
        <v>52</v>
      </c>
      <c r="B71" s="117"/>
      <c r="C71" s="117"/>
      <c r="D71" s="117"/>
      <c r="E71" s="118">
        <v>0</v>
      </c>
      <c r="F71" s="118"/>
    </row>
    <row r="72" spans="1:10" x14ac:dyDescent="0.25">
      <c r="A72" s="117" t="s">
        <v>53</v>
      </c>
      <c r="B72" s="117"/>
      <c r="C72" s="117"/>
      <c r="D72" s="117"/>
      <c r="E72" s="118">
        <f>E70-E71</f>
        <v>63051.05</v>
      </c>
      <c r="F72" s="118"/>
    </row>
    <row r="73" spans="1:10" ht="15" customHeight="1" x14ac:dyDescent="0.25">
      <c r="A73" s="113" t="s">
        <v>54</v>
      </c>
      <c r="B73" s="113"/>
      <c r="C73" s="113"/>
      <c r="D73" s="113"/>
      <c r="E73" s="113"/>
      <c r="F73" s="113"/>
    </row>
    <row r="74" spans="1:10" x14ac:dyDescent="0.25">
      <c r="A74" s="113"/>
      <c r="B74" s="113"/>
      <c r="C74" s="113"/>
      <c r="D74" s="113"/>
      <c r="E74" s="113"/>
      <c r="F74" s="113"/>
    </row>
    <row r="75" spans="1:10" ht="9.75" customHeight="1" x14ac:dyDescent="0.25"/>
    <row r="76" spans="1:10" x14ac:dyDescent="0.25">
      <c r="A76" s="114" t="s">
        <v>60</v>
      </c>
      <c r="B76" s="114"/>
      <c r="C76" s="114"/>
      <c r="D76" s="114"/>
      <c r="E76" s="114"/>
      <c r="F76" s="114"/>
    </row>
    <row r="77" spans="1:10" x14ac:dyDescent="0.25">
      <c r="A77" s="21"/>
      <c r="B77" s="21"/>
      <c r="C77" s="115"/>
      <c r="D77" s="115"/>
      <c r="E77" s="115"/>
      <c r="F77" s="115"/>
    </row>
    <row r="78" spans="1:10" x14ac:dyDescent="0.25">
      <c r="A78" s="116" t="s">
        <v>56</v>
      </c>
      <c r="B78" s="116"/>
      <c r="C78" s="116"/>
      <c r="D78" s="116"/>
      <c r="E78" s="116"/>
      <c r="F78" s="116"/>
    </row>
  </sheetData>
  <mergeCells count="60">
    <mergeCell ref="J69:J70"/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B48:F48"/>
    <mergeCell ref="A34:C34"/>
    <mergeCell ref="E34:F34"/>
    <mergeCell ref="A35:C35"/>
    <mergeCell ref="E35:F35"/>
    <mergeCell ref="A36:C36"/>
    <mergeCell ref="E36:F36"/>
    <mergeCell ref="A37:F37"/>
    <mergeCell ref="A38:F38"/>
    <mergeCell ref="A46:A47"/>
    <mergeCell ref="B46:B47"/>
    <mergeCell ref="F46:F47"/>
    <mergeCell ref="A66:F66"/>
    <mergeCell ref="A67:F67"/>
    <mergeCell ref="A68:D68"/>
    <mergeCell ref="E68:F68"/>
    <mergeCell ref="A69:D69"/>
    <mergeCell ref="E69:F69"/>
    <mergeCell ref="A73:F74"/>
    <mergeCell ref="A76:F76"/>
    <mergeCell ref="C77:F77"/>
    <mergeCell ref="A78:F78"/>
    <mergeCell ref="A70:D70"/>
    <mergeCell ref="E70:F70"/>
    <mergeCell ref="A71:D71"/>
    <mergeCell ref="E71:F71"/>
    <mergeCell ref="A72:D72"/>
    <mergeCell ref="E72:F72"/>
  </mergeCells>
  <pageMargins left="0.11811023622047245" right="0.11811023622047245" top="0.78740157480314965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3A869-67A5-4128-83BD-B143D57EFC0D}">
  <dimension ref="A8:R80"/>
  <sheetViews>
    <sheetView topLeftCell="B37" workbookViewId="0">
      <selection activeCell="H37" sqref="H1:Z1048576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6.42578125" bestFit="1" customWidth="1"/>
    <col min="4" max="4" width="16.7109375" customWidth="1"/>
    <col min="5" max="5" width="14.85546875" bestFit="1" customWidth="1"/>
    <col min="6" max="6" width="15.85546875" bestFit="1" customWidth="1"/>
    <col min="8" max="8" width="16.85546875" hidden="1" customWidth="1"/>
    <col min="9" max="11" width="13.28515625" hidden="1" customWidth="1"/>
    <col min="12" max="13" width="12.140625" hidden="1" customWidth="1"/>
    <col min="14" max="15" width="13.28515625" hidden="1" customWidth="1"/>
    <col min="16" max="16" width="0" hidden="1" customWidth="1"/>
    <col min="17" max="18" width="13.28515625" hidden="1" customWidth="1"/>
    <col min="19" max="26" width="0" hidden="1" customWidth="1"/>
  </cols>
  <sheetData>
    <row r="8" spans="1:6" ht="23.25" x14ac:dyDescent="0.35">
      <c r="A8" s="132" t="s">
        <v>62</v>
      </c>
      <c r="B8" s="132"/>
      <c r="C8" s="132"/>
      <c r="D8" s="132"/>
      <c r="E8" s="132"/>
      <c r="F8" s="132"/>
    </row>
    <row r="9" spans="1:6" ht="29.25" customHeight="1" x14ac:dyDescent="0.25">
      <c r="A9" s="133" t="s">
        <v>0</v>
      </c>
      <c r="B9" s="134"/>
      <c r="C9" s="134"/>
      <c r="D9" s="134"/>
      <c r="E9" s="134"/>
      <c r="F9" s="134"/>
    </row>
    <row r="10" spans="1:6" ht="135" customHeight="1" x14ac:dyDescent="0.25">
      <c r="A10" s="135" t="s">
        <v>79</v>
      </c>
      <c r="B10" s="136"/>
      <c r="C10" s="136"/>
      <c r="D10" s="136"/>
      <c r="E10" s="136"/>
      <c r="F10" s="136"/>
    </row>
    <row r="11" spans="1:6" ht="15" customHeight="1" x14ac:dyDescent="0.25">
      <c r="A11" s="137"/>
      <c r="B11" s="137"/>
      <c r="C11" s="137"/>
      <c r="D11" s="137"/>
      <c r="E11" s="137"/>
      <c r="F11" s="137"/>
    </row>
    <row r="12" spans="1:6" x14ac:dyDescent="0.25">
      <c r="A12" s="138" t="s">
        <v>1</v>
      </c>
      <c r="B12" s="138"/>
      <c r="C12" s="138"/>
      <c r="D12" s="23" t="s">
        <v>2</v>
      </c>
      <c r="E12" s="23" t="s">
        <v>3</v>
      </c>
      <c r="F12" s="23" t="s">
        <v>4</v>
      </c>
    </row>
    <row r="13" spans="1:6" ht="18.75" customHeight="1" x14ac:dyDescent="0.25">
      <c r="A13" s="139" t="s">
        <v>5</v>
      </c>
      <c r="B13" s="139"/>
      <c r="C13" s="139"/>
      <c r="D13" s="2" t="s">
        <v>63</v>
      </c>
      <c r="E13" s="3" t="s">
        <v>61</v>
      </c>
      <c r="F13" s="25">
        <v>703840.05</v>
      </c>
    </row>
    <row r="14" spans="1:6" x14ac:dyDescent="0.25">
      <c r="A14" s="139" t="s">
        <v>6</v>
      </c>
      <c r="B14" s="139"/>
      <c r="C14" s="139"/>
      <c r="D14" s="3"/>
      <c r="E14" s="3"/>
      <c r="F14" s="25"/>
    </row>
    <row r="15" spans="1:6" x14ac:dyDescent="0.25">
      <c r="A15" s="139" t="s">
        <v>6</v>
      </c>
      <c r="B15" s="139"/>
      <c r="C15" s="139"/>
      <c r="D15" s="3"/>
      <c r="E15" s="3"/>
      <c r="F15" s="25"/>
    </row>
    <row r="16" spans="1:6" ht="15" customHeight="1" x14ac:dyDescent="0.25">
      <c r="A16" s="140"/>
      <c r="B16" s="141"/>
      <c r="C16" s="141"/>
      <c r="D16" s="141"/>
      <c r="E16" s="141"/>
      <c r="F16" s="141"/>
    </row>
    <row r="17" spans="1:6" x14ac:dyDescent="0.25">
      <c r="A17" s="138" t="s">
        <v>7</v>
      </c>
      <c r="B17" s="138"/>
      <c r="C17" s="138"/>
      <c r="D17" s="138"/>
      <c r="E17" s="138"/>
      <c r="F17" s="138"/>
    </row>
    <row r="18" spans="1:6" ht="27" x14ac:dyDescent="0.25">
      <c r="A18" s="23" t="s">
        <v>8</v>
      </c>
      <c r="B18" s="23" t="s">
        <v>9</v>
      </c>
      <c r="C18" s="23" t="s">
        <v>10</v>
      </c>
      <c r="D18" s="23" t="s">
        <v>11</v>
      </c>
      <c r="E18" s="138" t="s">
        <v>12</v>
      </c>
      <c r="F18" s="138"/>
    </row>
    <row r="19" spans="1:6" x14ac:dyDescent="0.25">
      <c r="A19" s="5">
        <v>43881</v>
      </c>
      <c r="B19" s="6">
        <v>63000</v>
      </c>
      <c r="C19" s="5">
        <v>43881</v>
      </c>
      <c r="D19" s="7">
        <v>201249</v>
      </c>
      <c r="E19" s="130">
        <v>63000</v>
      </c>
      <c r="F19" s="130"/>
    </row>
    <row r="20" spans="1:6" x14ac:dyDescent="0.25">
      <c r="A20" s="26"/>
      <c r="B20" s="7"/>
      <c r="C20" s="5"/>
      <c r="D20" s="7"/>
      <c r="E20" s="130"/>
      <c r="F20" s="130"/>
    </row>
    <row r="21" spans="1:6" x14ac:dyDescent="0.25">
      <c r="A21" s="26"/>
      <c r="B21" s="7"/>
      <c r="C21" s="26"/>
      <c r="D21" s="7"/>
      <c r="E21" s="130"/>
      <c r="F21" s="130"/>
    </row>
    <row r="22" spans="1:6" x14ac:dyDescent="0.25">
      <c r="A22" s="26"/>
      <c r="B22" s="7"/>
      <c r="C22" s="26"/>
      <c r="D22" s="7"/>
      <c r="E22" s="130"/>
      <c r="F22" s="130"/>
    </row>
    <row r="23" spans="1:6" x14ac:dyDescent="0.25">
      <c r="A23" s="26"/>
      <c r="B23" s="7"/>
      <c r="C23" s="26"/>
      <c r="D23" s="7"/>
      <c r="E23" s="130"/>
      <c r="F23" s="130"/>
    </row>
    <row r="24" spans="1:6" x14ac:dyDescent="0.25">
      <c r="A24" s="26"/>
      <c r="B24" s="7"/>
      <c r="C24" s="26"/>
      <c r="D24" s="7"/>
      <c r="E24" s="130"/>
      <c r="F24" s="130"/>
    </row>
    <row r="25" spans="1:6" x14ac:dyDescent="0.25">
      <c r="A25" s="26"/>
      <c r="B25" s="7"/>
      <c r="C25" s="26"/>
      <c r="D25" s="7"/>
      <c r="E25" s="130"/>
      <c r="F25" s="130"/>
    </row>
    <row r="26" spans="1:6" x14ac:dyDescent="0.25">
      <c r="A26" s="3"/>
      <c r="B26" s="9"/>
      <c r="C26" s="9"/>
      <c r="D26" s="3"/>
      <c r="E26" s="130"/>
      <c r="F26" s="130"/>
    </row>
    <row r="27" spans="1:6" x14ac:dyDescent="0.25">
      <c r="A27" s="3"/>
      <c r="B27" s="9"/>
      <c r="C27" s="9"/>
      <c r="D27" s="9"/>
      <c r="E27" s="130"/>
      <c r="F27" s="130"/>
    </row>
    <row r="28" spans="1:6" x14ac:dyDescent="0.25">
      <c r="A28" s="3"/>
      <c r="B28" s="9"/>
      <c r="C28" s="9"/>
      <c r="D28" s="9"/>
      <c r="E28" s="130"/>
      <c r="F28" s="130"/>
    </row>
    <row r="29" spans="1:6" x14ac:dyDescent="0.25">
      <c r="A29" s="125" t="s">
        <v>13</v>
      </c>
      <c r="B29" s="125"/>
      <c r="C29" s="125"/>
      <c r="D29" s="9"/>
      <c r="E29" s="130">
        <f>Janeiro!E72</f>
        <v>63051.05</v>
      </c>
      <c r="F29" s="130"/>
    </row>
    <row r="30" spans="1:6" x14ac:dyDescent="0.25">
      <c r="A30" s="125" t="s">
        <v>14</v>
      </c>
      <c r="B30" s="125"/>
      <c r="C30" s="125"/>
      <c r="D30" s="9"/>
      <c r="E30" s="130">
        <f>E19+E20</f>
        <v>63000</v>
      </c>
      <c r="F30" s="130"/>
    </row>
    <row r="31" spans="1:6" x14ac:dyDescent="0.25">
      <c r="A31" s="125" t="s">
        <v>15</v>
      </c>
      <c r="B31" s="125"/>
      <c r="C31" s="125"/>
      <c r="D31" s="9"/>
      <c r="E31" s="130">
        <v>37.78</v>
      </c>
      <c r="F31" s="130"/>
    </row>
    <row r="32" spans="1:6" x14ac:dyDescent="0.25">
      <c r="A32" s="125" t="s">
        <v>16</v>
      </c>
      <c r="B32" s="125"/>
      <c r="C32" s="125"/>
      <c r="D32" s="9"/>
      <c r="E32" s="130"/>
      <c r="F32" s="130"/>
    </row>
    <row r="33" spans="1:6" x14ac:dyDescent="0.25">
      <c r="A33" s="125" t="s">
        <v>17</v>
      </c>
      <c r="B33" s="125"/>
      <c r="C33" s="125"/>
      <c r="D33" s="9"/>
      <c r="E33" s="130">
        <f>E29+E30+E31+E32</f>
        <v>126088.83</v>
      </c>
      <c r="F33" s="130"/>
    </row>
    <row r="34" spans="1:6" x14ac:dyDescent="0.25">
      <c r="A34" s="123"/>
      <c r="B34" s="123"/>
      <c r="C34" s="123"/>
      <c r="D34" s="10"/>
      <c r="E34" s="124"/>
      <c r="F34" s="124"/>
    </row>
    <row r="35" spans="1:6" x14ac:dyDescent="0.25">
      <c r="A35" s="125" t="s">
        <v>18</v>
      </c>
      <c r="B35" s="125"/>
      <c r="C35" s="125"/>
      <c r="D35" s="9"/>
      <c r="E35" s="126">
        <f>J67+N63</f>
        <v>1322.099999999989</v>
      </c>
      <c r="F35" s="126"/>
    </row>
    <row r="36" spans="1:6" x14ac:dyDescent="0.25">
      <c r="A36" s="125" t="s">
        <v>19</v>
      </c>
      <c r="B36" s="125"/>
      <c r="C36" s="125"/>
      <c r="D36" s="9"/>
      <c r="E36" s="126">
        <f>E33+E35</f>
        <v>127410.93</v>
      </c>
      <c r="F36" s="126"/>
    </row>
    <row r="37" spans="1:6" ht="54" customHeight="1" x14ac:dyDescent="0.25">
      <c r="A37" s="127" t="s">
        <v>78</v>
      </c>
      <c r="B37" s="128"/>
      <c r="C37" s="128"/>
      <c r="D37" s="128"/>
      <c r="E37" s="128"/>
      <c r="F37" s="128"/>
    </row>
    <row r="38" spans="1:6" ht="15" customHeight="1" x14ac:dyDescent="0.25">
      <c r="A38" s="129"/>
      <c r="B38" s="129"/>
      <c r="C38" s="129"/>
      <c r="D38" s="129"/>
      <c r="E38" s="129"/>
      <c r="F38" s="129"/>
    </row>
    <row r="39" spans="1:6" ht="15" customHeight="1" x14ac:dyDescent="0.25">
      <c r="A39" s="22"/>
      <c r="B39" s="22"/>
      <c r="C39" s="22"/>
      <c r="D39" s="22"/>
      <c r="E39" s="22"/>
      <c r="F39" s="22"/>
    </row>
    <row r="40" spans="1:6" ht="15" customHeight="1" x14ac:dyDescent="0.25">
      <c r="A40" s="22"/>
      <c r="B40" s="22"/>
      <c r="C40" s="22"/>
      <c r="D40" s="22"/>
      <c r="E40" s="22"/>
      <c r="F40" s="22"/>
    </row>
    <row r="41" spans="1:6" ht="15" customHeight="1" x14ac:dyDescent="0.25">
      <c r="A41" s="22"/>
      <c r="B41" s="22"/>
      <c r="C41" s="22"/>
      <c r="D41" s="22"/>
      <c r="E41" s="22"/>
      <c r="F41" s="22"/>
    </row>
    <row r="42" spans="1:6" ht="15" customHeight="1" x14ac:dyDescent="0.25">
      <c r="A42" s="22"/>
      <c r="B42" s="22"/>
      <c r="C42" s="22"/>
      <c r="D42" s="22"/>
      <c r="E42" s="22"/>
      <c r="F42" s="22"/>
    </row>
    <row r="43" spans="1:6" ht="15" customHeight="1" x14ac:dyDescent="0.25">
      <c r="A43" s="22"/>
      <c r="B43" s="22"/>
      <c r="C43" s="22"/>
      <c r="D43" s="22"/>
      <c r="E43" s="22"/>
      <c r="F43" s="22"/>
    </row>
    <row r="44" spans="1:6" ht="15" customHeight="1" x14ac:dyDescent="0.25">
      <c r="A44" s="22"/>
      <c r="B44" s="22"/>
      <c r="C44" s="22"/>
      <c r="D44" s="22"/>
      <c r="E44" s="22"/>
      <c r="F44" s="22"/>
    </row>
    <row r="45" spans="1:6" ht="15" customHeight="1" x14ac:dyDescent="0.25">
      <c r="A45" s="22"/>
      <c r="B45" s="22"/>
      <c r="C45" s="22"/>
      <c r="D45" s="22"/>
      <c r="E45" s="22"/>
      <c r="F45" s="22"/>
    </row>
    <row r="46" spans="1:6" ht="15" customHeight="1" x14ac:dyDescent="0.25">
      <c r="A46" s="22"/>
      <c r="B46" s="22"/>
      <c r="C46" s="22"/>
      <c r="D46" s="22"/>
      <c r="E46" s="22"/>
      <c r="F46" s="22"/>
    </row>
    <row r="47" spans="1:6" ht="15" customHeight="1" x14ac:dyDescent="0.25">
      <c r="A47" s="22"/>
      <c r="B47" s="22"/>
      <c r="C47" s="22"/>
      <c r="D47" s="22"/>
      <c r="E47" s="22"/>
      <c r="F47" s="22"/>
    </row>
    <row r="48" spans="1:6" s="13" customFormat="1" ht="72.75" customHeight="1" x14ac:dyDescent="0.15">
      <c r="A48" s="122" t="s">
        <v>20</v>
      </c>
      <c r="B48" s="122" t="s">
        <v>21</v>
      </c>
      <c r="C48" s="24" t="s">
        <v>22</v>
      </c>
      <c r="D48" s="24" t="s">
        <v>23</v>
      </c>
      <c r="E48" s="24" t="s">
        <v>24</v>
      </c>
      <c r="F48" s="122" t="s">
        <v>25</v>
      </c>
    </row>
    <row r="49" spans="1:18" s="13" customFormat="1" ht="9.75" x14ac:dyDescent="0.15">
      <c r="A49" s="122"/>
      <c r="B49" s="122"/>
      <c r="C49" s="24" t="s">
        <v>26</v>
      </c>
      <c r="D49" s="24" t="s">
        <v>27</v>
      </c>
      <c r="E49" s="24" t="s">
        <v>28</v>
      </c>
      <c r="F49" s="122"/>
    </row>
    <row r="50" spans="1:18" s="13" customFormat="1" ht="15" customHeight="1" x14ac:dyDescent="0.25">
      <c r="A50" s="24"/>
      <c r="B50" s="122" t="s">
        <v>29</v>
      </c>
      <c r="C50" s="122"/>
      <c r="D50" s="122"/>
      <c r="E50" s="122"/>
      <c r="F50" s="122"/>
      <c r="H50"/>
      <c r="I50"/>
      <c r="J50"/>
      <c r="K50"/>
      <c r="P50" s="50">
        <v>8</v>
      </c>
      <c r="Q50" s="52">
        <v>39340</v>
      </c>
      <c r="R50" s="52">
        <v>39340</v>
      </c>
    </row>
    <row r="51" spans="1:18" x14ac:dyDescent="0.25">
      <c r="A51" s="14" t="s">
        <v>30</v>
      </c>
      <c r="B51" s="15">
        <f>J51</f>
        <v>58919.409999999996</v>
      </c>
      <c r="C51" s="15">
        <f>Janeiro!F49</f>
        <v>57914.89</v>
      </c>
      <c r="D51" s="15">
        <f>M60+J67</f>
        <v>5233.1799999999994</v>
      </c>
      <c r="E51" s="15">
        <f>C51+D51</f>
        <v>63148.07</v>
      </c>
      <c r="F51" s="15">
        <f>J53</f>
        <v>53686.229999999996</v>
      </c>
      <c r="H51" s="30" t="s">
        <v>64</v>
      </c>
      <c r="I51" s="31">
        <v>54572.67</v>
      </c>
      <c r="J51" s="142">
        <f>SUM(I51:I52)</f>
        <v>58919.409999999996</v>
      </c>
      <c r="K51" s="32"/>
      <c r="P51" s="51">
        <v>49</v>
      </c>
      <c r="Q51" s="45">
        <v>3183.79</v>
      </c>
      <c r="R51" s="45">
        <v>3183.79</v>
      </c>
    </row>
    <row r="52" spans="1:18" x14ac:dyDescent="0.25">
      <c r="A52" s="14" t="s">
        <v>31</v>
      </c>
      <c r="B52" s="15"/>
      <c r="C52" s="16">
        <v>0</v>
      </c>
      <c r="D52" s="16">
        <v>0</v>
      </c>
      <c r="E52" s="16">
        <f t="shared" ref="E52:E67" si="0">C52+D52</f>
        <v>0</v>
      </c>
      <c r="F52" s="16">
        <v>0</v>
      </c>
      <c r="H52" s="30" t="s">
        <v>65</v>
      </c>
      <c r="I52" s="31">
        <v>4346.74</v>
      </c>
      <c r="J52" s="143"/>
      <c r="K52" s="33"/>
      <c r="P52" s="51">
        <v>42</v>
      </c>
      <c r="Q52" s="45">
        <v>595.76</v>
      </c>
      <c r="R52" s="45">
        <v>595.76</v>
      </c>
    </row>
    <row r="53" spans="1:18" x14ac:dyDescent="0.25">
      <c r="A53" s="14" t="s">
        <v>32</v>
      </c>
      <c r="B53" s="16">
        <v>0</v>
      </c>
      <c r="C53" s="16">
        <v>0</v>
      </c>
      <c r="D53" s="16">
        <v>0</v>
      </c>
      <c r="E53" s="16">
        <f t="shared" si="0"/>
        <v>0</v>
      </c>
      <c r="F53" s="16">
        <v>0</v>
      </c>
      <c r="H53" s="34" t="s">
        <v>65</v>
      </c>
      <c r="I53" s="35">
        <v>4346.74</v>
      </c>
      <c r="J53" s="144">
        <f>SUM(I53:I56)</f>
        <v>53686.229999999996</v>
      </c>
      <c r="K53" s="36"/>
      <c r="P53" s="50">
        <v>9.5</v>
      </c>
      <c r="Q53" s="53">
        <v>4272.3500000000004</v>
      </c>
      <c r="R53" s="52">
        <v>4272.3500000000004</v>
      </c>
    </row>
    <row r="54" spans="1:18" ht="19.5" x14ac:dyDescent="0.25">
      <c r="A54" s="14" t="s">
        <v>33</v>
      </c>
      <c r="B54" s="16">
        <v>0</v>
      </c>
      <c r="C54" s="16">
        <v>0</v>
      </c>
      <c r="D54" s="16">
        <v>0</v>
      </c>
      <c r="E54" s="16">
        <f t="shared" si="0"/>
        <v>0</v>
      </c>
      <c r="F54" s="16">
        <v>0</v>
      </c>
      <c r="H54" s="34" t="s">
        <v>66</v>
      </c>
      <c r="I54" s="35">
        <v>4527.4399999999996</v>
      </c>
      <c r="J54" s="145"/>
      <c r="K54" s="36"/>
      <c r="P54" s="50">
        <v>9.5</v>
      </c>
      <c r="Q54" s="53">
        <v>4444.51</v>
      </c>
      <c r="R54" s="45">
        <v>4444.51</v>
      </c>
    </row>
    <row r="55" spans="1:18" x14ac:dyDescent="0.25">
      <c r="A55" s="14" t="s">
        <v>34</v>
      </c>
      <c r="B55" s="16">
        <v>0</v>
      </c>
      <c r="C55" s="16">
        <v>0</v>
      </c>
      <c r="D55" s="16">
        <v>0</v>
      </c>
      <c r="E55" s="16">
        <f t="shared" si="0"/>
        <v>0</v>
      </c>
      <c r="F55" s="16">
        <v>0</v>
      </c>
      <c r="H55" s="34" t="s">
        <v>67</v>
      </c>
      <c r="I55" s="35">
        <v>3902.05</v>
      </c>
      <c r="J55" s="145"/>
      <c r="K55" s="36"/>
      <c r="P55" s="50">
        <v>9.5</v>
      </c>
      <c r="Q55" s="53">
        <v>3821.26</v>
      </c>
      <c r="R55" s="45">
        <v>3821.26</v>
      </c>
    </row>
    <row r="56" spans="1:18" ht="19.5" x14ac:dyDescent="0.25">
      <c r="A56" s="14" t="s">
        <v>35</v>
      </c>
      <c r="B56" s="16">
        <v>0</v>
      </c>
      <c r="C56" s="16">
        <v>0</v>
      </c>
      <c r="D56" s="16">
        <v>0</v>
      </c>
      <c r="E56" s="16">
        <f t="shared" si="0"/>
        <v>0</v>
      </c>
      <c r="F56" s="16">
        <v>0</v>
      </c>
      <c r="H56" s="37" t="s">
        <v>68</v>
      </c>
      <c r="I56" s="38">
        <v>40910</v>
      </c>
      <c r="J56" s="145"/>
      <c r="K56" s="36"/>
      <c r="O56" s="47"/>
      <c r="P56" s="50">
        <v>8.56</v>
      </c>
      <c r="Q56" s="53">
        <v>217.21</v>
      </c>
      <c r="R56" s="45">
        <v>499.29</v>
      </c>
    </row>
    <row r="57" spans="1:18" x14ac:dyDescent="0.25">
      <c r="A57" s="14" t="s">
        <v>36</v>
      </c>
      <c r="B57" s="16">
        <v>0</v>
      </c>
      <c r="C57" s="16">
        <v>0</v>
      </c>
      <c r="D57" s="16">
        <v>0</v>
      </c>
      <c r="E57" s="16">
        <f t="shared" si="0"/>
        <v>0</v>
      </c>
      <c r="F57" s="16">
        <v>0</v>
      </c>
      <c r="H57" s="39" t="s">
        <v>69</v>
      </c>
      <c r="I57" s="40">
        <v>39340</v>
      </c>
      <c r="J57" s="153">
        <f>SUM(I57:I63)</f>
        <v>49287.850000000006</v>
      </c>
      <c r="K57" s="152">
        <f>J57+J64+J67</f>
        <v>61981.410000000011</v>
      </c>
      <c r="P57" s="50">
        <v>32</v>
      </c>
      <c r="Q57" s="53">
        <v>232.75</v>
      </c>
      <c r="R57" s="45">
        <v>414.94</v>
      </c>
    </row>
    <row r="58" spans="1:18" ht="19.5" x14ac:dyDescent="0.25">
      <c r="A58" s="14" t="s">
        <v>37</v>
      </c>
      <c r="B58" s="16">
        <v>0</v>
      </c>
      <c r="C58" s="16">
        <v>0</v>
      </c>
      <c r="D58" s="16">
        <v>0</v>
      </c>
      <c r="E58" s="16">
        <f t="shared" si="0"/>
        <v>0</v>
      </c>
      <c r="F58" s="16">
        <v>0</v>
      </c>
      <c r="H58" s="39" t="s">
        <v>70</v>
      </c>
      <c r="I58" s="40">
        <v>0</v>
      </c>
      <c r="J58" s="154"/>
      <c r="K58" s="152"/>
      <c r="P58" s="51">
        <f>SUM(P50:P57)</f>
        <v>168.06</v>
      </c>
      <c r="Q58" s="53">
        <v>340.63</v>
      </c>
      <c r="R58" s="45">
        <v>440.21</v>
      </c>
    </row>
    <row r="59" spans="1:18" x14ac:dyDescent="0.25">
      <c r="A59" s="14" t="s">
        <v>38</v>
      </c>
      <c r="B59" s="16">
        <v>0</v>
      </c>
      <c r="C59" s="16">
        <v>0</v>
      </c>
      <c r="D59" s="16">
        <v>0</v>
      </c>
      <c r="E59" s="16">
        <f t="shared" si="0"/>
        <v>0</v>
      </c>
      <c r="F59" s="16">
        <v>0</v>
      </c>
      <c r="H59" s="39" t="s">
        <v>71</v>
      </c>
      <c r="I59" s="40">
        <v>0</v>
      </c>
      <c r="J59" s="154"/>
      <c r="K59" s="152"/>
      <c r="Q59" s="53">
        <v>299.97000000000003</v>
      </c>
      <c r="R59" s="45">
        <v>3629.47</v>
      </c>
    </row>
    <row r="60" spans="1:18" x14ac:dyDescent="0.25">
      <c r="A60" s="14" t="s">
        <v>39</v>
      </c>
      <c r="B60" s="16">
        <v>0</v>
      </c>
      <c r="C60" s="16">
        <v>0</v>
      </c>
      <c r="D60" s="16">
        <v>0</v>
      </c>
      <c r="E60" s="16">
        <f t="shared" si="0"/>
        <v>0</v>
      </c>
      <c r="F60" s="16">
        <v>0</v>
      </c>
      <c r="H60" s="39" t="s">
        <v>72</v>
      </c>
      <c r="I60" s="40">
        <v>0</v>
      </c>
      <c r="J60" s="154"/>
      <c r="K60" s="152"/>
      <c r="L60" s="45">
        <v>3629.47</v>
      </c>
      <c r="M60" s="146">
        <f>SUM(L60:L62)</f>
        <v>5077.74</v>
      </c>
      <c r="Q60" s="54">
        <f>SUM(Q50:Q59)</f>
        <v>56748.23</v>
      </c>
      <c r="R60" s="45">
        <v>615.71</v>
      </c>
    </row>
    <row r="61" spans="1:18" x14ac:dyDescent="0.25">
      <c r="A61" s="14" t="s">
        <v>40</v>
      </c>
      <c r="B61" s="16">
        <v>0</v>
      </c>
      <c r="C61" s="16">
        <v>0</v>
      </c>
      <c r="D61" s="16">
        <v>0</v>
      </c>
      <c r="E61" s="16">
        <f t="shared" si="0"/>
        <v>0</v>
      </c>
      <c r="F61" s="16">
        <v>0</v>
      </c>
      <c r="H61" s="39" t="s">
        <v>73</v>
      </c>
      <c r="I61" s="40">
        <f>595.76+568.68</f>
        <v>1164.44</v>
      </c>
      <c r="J61" s="154"/>
      <c r="K61" s="152"/>
      <c r="L61" s="45">
        <v>879.59</v>
      </c>
      <c r="M61" s="147"/>
      <c r="N61" s="27">
        <f>K57-J67</f>
        <v>61825.970000000008</v>
      </c>
      <c r="Q61" s="53">
        <v>57914.89</v>
      </c>
      <c r="R61" s="45">
        <v>568.67999999999995</v>
      </c>
    </row>
    <row r="62" spans="1:18" x14ac:dyDescent="0.25">
      <c r="A62" s="14" t="s">
        <v>41</v>
      </c>
      <c r="B62" s="16">
        <v>0</v>
      </c>
      <c r="C62" s="16">
        <v>0</v>
      </c>
      <c r="D62" s="16">
        <v>0</v>
      </c>
      <c r="E62" s="16">
        <f t="shared" si="0"/>
        <v>0</v>
      </c>
      <c r="F62" s="16">
        <v>0</v>
      </c>
      <c r="H62" s="39" t="s">
        <v>74</v>
      </c>
      <c r="I62" s="40">
        <f>3183.79+3629.47</f>
        <v>6813.26</v>
      </c>
      <c r="J62" s="154"/>
      <c r="K62" s="152"/>
      <c r="L62" s="45">
        <v>568.67999999999995</v>
      </c>
      <c r="M62" s="147"/>
      <c r="N62" s="46">
        <f>N61-M60</f>
        <v>56748.23000000001</v>
      </c>
      <c r="O62" s="27">
        <v>57914.89</v>
      </c>
      <c r="Q62" s="54">
        <f>Q61-Q60</f>
        <v>1166.6599999999962</v>
      </c>
      <c r="R62" s="45">
        <f>SUM(R50:R61)</f>
        <v>61825.970000000008</v>
      </c>
    </row>
    <row r="63" spans="1:18" ht="19.5" x14ac:dyDescent="0.25">
      <c r="A63" s="14" t="s">
        <v>42</v>
      </c>
      <c r="B63" s="16">
        <v>0</v>
      </c>
      <c r="C63" s="16">
        <v>0</v>
      </c>
      <c r="D63" s="16">
        <v>0</v>
      </c>
      <c r="E63" s="16">
        <f t="shared" si="0"/>
        <v>0</v>
      </c>
      <c r="F63" s="16">
        <v>0</v>
      </c>
      <c r="H63" s="39" t="s">
        <v>76</v>
      </c>
      <c r="I63" s="40">
        <f>499.29+414.94+440.21+615.71</f>
        <v>1970.15</v>
      </c>
      <c r="J63" s="155"/>
      <c r="K63" s="152"/>
      <c r="N63" s="148">
        <f>O62-N62</f>
        <v>1166.6599999999889</v>
      </c>
      <c r="O63" s="149"/>
    </row>
    <row r="64" spans="1:18" x14ac:dyDescent="0.25">
      <c r="A64" s="14" t="s">
        <v>43</v>
      </c>
      <c r="B64" s="16">
        <v>0</v>
      </c>
      <c r="C64" s="16">
        <v>0</v>
      </c>
      <c r="D64" s="16">
        <v>0</v>
      </c>
      <c r="E64" s="16">
        <f t="shared" si="0"/>
        <v>0</v>
      </c>
      <c r="F64" s="16">
        <v>0</v>
      </c>
      <c r="H64" s="41" t="s">
        <v>65</v>
      </c>
      <c r="I64" s="42">
        <v>4272.3500000000004</v>
      </c>
      <c r="J64" s="158">
        <f>SUM(I64:I66)</f>
        <v>12538.12</v>
      </c>
      <c r="K64" s="152"/>
    </row>
    <row r="65" spans="1:11" ht="19.5" x14ac:dyDescent="0.25">
      <c r="A65" s="14" t="s">
        <v>44</v>
      </c>
      <c r="B65" s="15">
        <f>P58</f>
        <v>168.06</v>
      </c>
      <c r="C65" s="16">
        <v>0</v>
      </c>
      <c r="D65" s="48">
        <f>B65</f>
        <v>168.06</v>
      </c>
      <c r="E65" s="16">
        <f t="shared" si="0"/>
        <v>168.06</v>
      </c>
      <c r="F65" s="15">
        <v>0</v>
      </c>
      <c r="H65" s="41" t="s">
        <v>66</v>
      </c>
      <c r="I65" s="42">
        <v>4444.51</v>
      </c>
      <c r="J65" s="159"/>
      <c r="K65" s="152"/>
    </row>
    <row r="66" spans="1:11" x14ac:dyDescent="0.25">
      <c r="A66" s="14" t="s">
        <v>45</v>
      </c>
      <c r="B66" s="16">
        <v>0</v>
      </c>
      <c r="C66" s="16">
        <v>0</v>
      </c>
      <c r="D66" s="16">
        <v>0</v>
      </c>
      <c r="E66" s="16">
        <f t="shared" si="0"/>
        <v>0</v>
      </c>
      <c r="F66" s="16">
        <v>0</v>
      </c>
      <c r="H66" s="41" t="s">
        <v>67</v>
      </c>
      <c r="I66" s="42">
        <v>3821.26</v>
      </c>
      <c r="J66" s="160"/>
      <c r="K66" s="152"/>
    </row>
    <row r="67" spans="1:11" x14ac:dyDescent="0.25">
      <c r="A67" s="17" t="s">
        <v>46</v>
      </c>
      <c r="B67" s="18">
        <f>SUM(B51:B66)</f>
        <v>59087.469999999994</v>
      </c>
      <c r="C67" s="19">
        <f>SUM(C51:C66)</f>
        <v>57914.89</v>
      </c>
      <c r="D67" s="19">
        <f>SUM(D51:D66)</f>
        <v>5401.24</v>
      </c>
      <c r="E67" s="19">
        <f t="shared" si="0"/>
        <v>63316.13</v>
      </c>
      <c r="F67" s="20">
        <f>SUM(F51:F66)</f>
        <v>53686.229999999996</v>
      </c>
      <c r="H67" s="156" t="s">
        <v>75</v>
      </c>
      <c r="I67" s="157"/>
      <c r="J67" s="43">
        <f>8.18+91.26+56</f>
        <v>155.44</v>
      </c>
    </row>
    <row r="68" spans="1:11" ht="109.5" customHeight="1" x14ac:dyDescent="0.25">
      <c r="A68" s="119" t="s">
        <v>47</v>
      </c>
      <c r="B68" s="120"/>
      <c r="C68" s="120"/>
      <c r="D68" s="120"/>
      <c r="E68" s="120"/>
      <c r="F68" s="120"/>
    </row>
    <row r="69" spans="1:11" x14ac:dyDescent="0.25">
      <c r="A69" s="121" t="s">
        <v>48</v>
      </c>
      <c r="B69" s="121"/>
      <c r="C69" s="121"/>
      <c r="D69" s="121"/>
      <c r="E69" s="121"/>
      <c r="F69" s="121"/>
      <c r="I69" s="44"/>
    </row>
    <row r="70" spans="1:11" x14ac:dyDescent="0.25">
      <c r="A70" s="117" t="s">
        <v>49</v>
      </c>
      <c r="B70" s="117"/>
      <c r="C70" s="117"/>
      <c r="D70" s="117"/>
      <c r="E70" s="118">
        <f>E36</f>
        <v>127410.93</v>
      </c>
      <c r="F70" s="118"/>
    </row>
    <row r="71" spans="1:11" x14ac:dyDescent="0.25">
      <c r="A71" s="117" t="s">
        <v>50</v>
      </c>
      <c r="B71" s="117"/>
      <c r="C71" s="117"/>
      <c r="D71" s="117"/>
      <c r="E71" s="118">
        <f>C67+D67</f>
        <v>63316.13</v>
      </c>
      <c r="F71" s="118"/>
    </row>
    <row r="72" spans="1:11" x14ac:dyDescent="0.25">
      <c r="A72" s="117" t="s">
        <v>51</v>
      </c>
      <c r="B72" s="117"/>
      <c r="C72" s="117"/>
      <c r="D72" s="117"/>
      <c r="E72" s="118">
        <f>E33-(E71-E35)</f>
        <v>64094.799999999996</v>
      </c>
      <c r="F72" s="118"/>
      <c r="H72" s="45">
        <v>57357.55</v>
      </c>
      <c r="I72" s="150">
        <f>SUM(H72:H76)</f>
        <v>64094.80000000001</v>
      </c>
      <c r="J72" s="151">
        <f>E74-I72</f>
        <v>0</v>
      </c>
    </row>
    <row r="73" spans="1:11" x14ac:dyDescent="0.25">
      <c r="A73" s="117" t="s">
        <v>52</v>
      </c>
      <c r="B73" s="117"/>
      <c r="C73" s="117"/>
      <c r="D73" s="117"/>
      <c r="E73" s="118">
        <v>0</v>
      </c>
      <c r="F73" s="118"/>
      <c r="H73" s="45">
        <f>Janeiro!J69</f>
        <v>387.10000000000582</v>
      </c>
      <c r="I73" s="150"/>
      <c r="J73" s="151"/>
    </row>
    <row r="74" spans="1:11" x14ac:dyDescent="0.25">
      <c r="A74" s="117" t="s">
        <v>53</v>
      </c>
      <c r="B74" s="117"/>
      <c r="C74" s="117"/>
      <c r="D74" s="117"/>
      <c r="E74" s="118">
        <f>E72-E73</f>
        <v>64094.799999999996</v>
      </c>
      <c r="F74" s="118"/>
      <c r="H74" s="45">
        <v>2008.86</v>
      </c>
      <c r="I74" s="150"/>
      <c r="J74" s="151"/>
    </row>
    <row r="75" spans="1:11" ht="15" customHeight="1" x14ac:dyDescent="0.25">
      <c r="A75" s="113" t="s">
        <v>54</v>
      </c>
      <c r="B75" s="113"/>
      <c r="C75" s="113"/>
      <c r="D75" s="113"/>
      <c r="E75" s="113"/>
      <c r="F75" s="113"/>
      <c r="H75" s="45">
        <v>227.97</v>
      </c>
      <c r="I75" s="150"/>
      <c r="J75" s="151"/>
    </row>
    <row r="76" spans="1:11" x14ac:dyDescent="0.25">
      <c r="A76" s="113"/>
      <c r="B76" s="113"/>
      <c r="C76" s="113"/>
      <c r="D76" s="113"/>
      <c r="E76" s="113"/>
      <c r="F76" s="113"/>
      <c r="H76" s="49">
        <v>4113.32</v>
      </c>
      <c r="I76" s="150"/>
      <c r="J76" s="151"/>
    </row>
    <row r="77" spans="1:11" ht="9.75" customHeight="1" x14ac:dyDescent="0.25"/>
    <row r="78" spans="1:11" x14ac:dyDescent="0.25">
      <c r="A78" s="114" t="s">
        <v>77</v>
      </c>
      <c r="B78" s="114"/>
      <c r="C78" s="114"/>
      <c r="D78" s="114"/>
      <c r="E78" s="114"/>
      <c r="F78" s="114"/>
    </row>
    <row r="79" spans="1:11" x14ac:dyDescent="0.25">
      <c r="A79" s="21"/>
      <c r="B79" s="21"/>
      <c r="C79" s="115"/>
      <c r="D79" s="115"/>
      <c r="E79" s="115"/>
      <c r="F79" s="115"/>
    </row>
    <row r="80" spans="1:11" x14ac:dyDescent="0.25">
      <c r="A80" s="116" t="s">
        <v>56</v>
      </c>
      <c r="B80" s="116"/>
      <c r="C80" s="116"/>
      <c r="D80" s="116"/>
      <c r="E80" s="116"/>
      <c r="F80" s="116"/>
    </row>
  </sheetData>
  <mergeCells count="69">
    <mergeCell ref="M60:M62"/>
    <mergeCell ref="N63:O63"/>
    <mergeCell ref="I72:I76"/>
    <mergeCell ref="J72:J76"/>
    <mergeCell ref="K57:K66"/>
    <mergeCell ref="J57:J63"/>
    <mergeCell ref="H67:I67"/>
    <mergeCell ref="J64:J66"/>
    <mergeCell ref="A75:F76"/>
    <mergeCell ref="A78:F78"/>
    <mergeCell ref="C79:F79"/>
    <mergeCell ref="A80:F80"/>
    <mergeCell ref="J51:J52"/>
    <mergeCell ref="J53:J56"/>
    <mergeCell ref="A72:D72"/>
    <mergeCell ref="E72:F72"/>
    <mergeCell ref="A73:D73"/>
    <mergeCell ref="E73:F73"/>
    <mergeCell ref="A74:D74"/>
    <mergeCell ref="E74:F74"/>
    <mergeCell ref="A68:F68"/>
    <mergeCell ref="A69:F69"/>
    <mergeCell ref="A70:D70"/>
    <mergeCell ref="E70:F70"/>
    <mergeCell ref="A71:D71"/>
    <mergeCell ref="E71:F71"/>
    <mergeCell ref="A37:F37"/>
    <mergeCell ref="A38:F38"/>
    <mergeCell ref="A48:A49"/>
    <mergeCell ref="B48:B49"/>
    <mergeCell ref="F48:F49"/>
    <mergeCell ref="B50:F50"/>
    <mergeCell ref="A34:C34"/>
    <mergeCell ref="E34:F34"/>
    <mergeCell ref="A35:C35"/>
    <mergeCell ref="E35:F35"/>
    <mergeCell ref="A36:C36"/>
    <mergeCell ref="E36:F36"/>
    <mergeCell ref="A31:C31"/>
    <mergeCell ref="E31:F31"/>
    <mergeCell ref="A32:C32"/>
    <mergeCell ref="E32:F32"/>
    <mergeCell ref="A33:C33"/>
    <mergeCell ref="E33:F33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</mergeCells>
  <pageMargins left="0.11811023622047245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BF487-412C-4BDA-9C08-BC554B245999}">
  <dimension ref="A8:S80"/>
  <sheetViews>
    <sheetView topLeftCell="F16" workbookViewId="0">
      <selection activeCell="AC28" sqref="AC28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6.42578125" bestFit="1" customWidth="1"/>
    <col min="4" max="4" width="16.7109375" customWidth="1"/>
    <col min="5" max="5" width="14.85546875" bestFit="1" customWidth="1"/>
    <col min="6" max="6" width="15.85546875" bestFit="1" customWidth="1"/>
    <col min="8" max="8" width="21.140625" hidden="1" customWidth="1"/>
    <col min="9" max="10" width="13.28515625" hidden="1" customWidth="1"/>
    <col min="11" max="11" width="21.140625" hidden="1" customWidth="1"/>
    <col min="12" max="12" width="4.140625" hidden="1" customWidth="1"/>
    <col min="13" max="13" width="17" hidden="1" customWidth="1"/>
    <col min="14" max="15" width="13.28515625" hidden="1" customWidth="1"/>
    <col min="16" max="16" width="12.140625" hidden="1" customWidth="1"/>
    <col min="17" max="18" width="13.28515625" hidden="1" customWidth="1"/>
    <col min="19" max="19" width="0" hidden="1" customWidth="1"/>
  </cols>
  <sheetData>
    <row r="8" spans="1:6" ht="23.25" x14ac:dyDescent="0.35">
      <c r="A8" s="132" t="s">
        <v>80</v>
      </c>
      <c r="B8" s="132"/>
      <c r="C8" s="132"/>
      <c r="D8" s="132"/>
      <c r="E8" s="132"/>
      <c r="F8" s="132"/>
    </row>
    <row r="9" spans="1:6" ht="29.25" customHeight="1" x14ac:dyDescent="0.25">
      <c r="A9" s="133" t="s">
        <v>0</v>
      </c>
      <c r="B9" s="134"/>
      <c r="C9" s="134"/>
      <c r="D9" s="134"/>
      <c r="E9" s="134"/>
      <c r="F9" s="134"/>
    </row>
    <row r="10" spans="1:6" ht="135" customHeight="1" x14ac:dyDescent="0.25">
      <c r="A10" s="135" t="s">
        <v>79</v>
      </c>
      <c r="B10" s="136"/>
      <c r="C10" s="136"/>
      <c r="D10" s="136"/>
      <c r="E10" s="136"/>
      <c r="F10" s="136"/>
    </row>
    <row r="11" spans="1:6" ht="15" customHeight="1" x14ac:dyDescent="0.25">
      <c r="A11" s="137"/>
      <c r="B11" s="137"/>
      <c r="C11" s="137"/>
      <c r="D11" s="137"/>
      <c r="E11" s="137"/>
      <c r="F11" s="137"/>
    </row>
    <row r="12" spans="1:6" x14ac:dyDescent="0.25">
      <c r="A12" s="138" t="s">
        <v>1</v>
      </c>
      <c r="B12" s="138"/>
      <c r="C12" s="138"/>
      <c r="D12" s="60" t="s">
        <v>2</v>
      </c>
      <c r="E12" s="60" t="s">
        <v>3</v>
      </c>
      <c r="F12" s="60" t="s">
        <v>4</v>
      </c>
    </row>
    <row r="13" spans="1:6" ht="18.75" customHeight="1" x14ac:dyDescent="0.25">
      <c r="A13" s="139" t="s">
        <v>5</v>
      </c>
      <c r="B13" s="139"/>
      <c r="C13" s="139"/>
      <c r="D13" s="2" t="s">
        <v>81</v>
      </c>
      <c r="E13" s="3" t="s">
        <v>61</v>
      </c>
      <c r="F13" s="57">
        <v>703840.05</v>
      </c>
    </row>
    <row r="14" spans="1:6" x14ac:dyDescent="0.25">
      <c r="A14" s="139" t="s">
        <v>6</v>
      </c>
      <c r="B14" s="139"/>
      <c r="C14" s="139"/>
      <c r="D14" s="3"/>
      <c r="E14" s="3"/>
      <c r="F14" s="57"/>
    </row>
    <row r="15" spans="1:6" x14ac:dyDescent="0.25">
      <c r="A15" s="139" t="s">
        <v>6</v>
      </c>
      <c r="B15" s="139"/>
      <c r="C15" s="139"/>
      <c r="D15" s="3"/>
      <c r="E15" s="3"/>
      <c r="F15" s="57"/>
    </row>
    <row r="16" spans="1:6" ht="15" customHeight="1" x14ac:dyDescent="0.25">
      <c r="A16" s="140"/>
      <c r="B16" s="141"/>
      <c r="C16" s="141"/>
      <c r="D16" s="141"/>
      <c r="E16" s="141"/>
      <c r="F16" s="141"/>
    </row>
    <row r="17" spans="1:6" x14ac:dyDescent="0.25">
      <c r="A17" s="138" t="s">
        <v>7</v>
      </c>
      <c r="B17" s="138"/>
      <c r="C17" s="138"/>
      <c r="D17" s="138"/>
      <c r="E17" s="138"/>
      <c r="F17" s="138"/>
    </row>
    <row r="18" spans="1:6" ht="27" x14ac:dyDescent="0.25">
      <c r="A18" s="60" t="s">
        <v>8</v>
      </c>
      <c r="B18" s="60" t="s">
        <v>9</v>
      </c>
      <c r="C18" s="60" t="s">
        <v>10</v>
      </c>
      <c r="D18" s="60" t="s">
        <v>11</v>
      </c>
      <c r="E18" s="138" t="s">
        <v>12</v>
      </c>
      <c r="F18" s="138"/>
    </row>
    <row r="19" spans="1:6" x14ac:dyDescent="0.25">
      <c r="A19" s="5">
        <v>43910</v>
      </c>
      <c r="B19" s="6">
        <v>63000</v>
      </c>
      <c r="C19" s="5">
        <v>43910</v>
      </c>
      <c r="D19" s="7">
        <v>201253</v>
      </c>
      <c r="E19" s="130">
        <v>63000</v>
      </c>
      <c r="F19" s="130"/>
    </row>
    <row r="20" spans="1:6" x14ac:dyDescent="0.25">
      <c r="A20" s="55"/>
      <c r="B20" s="7"/>
      <c r="C20" s="5"/>
      <c r="D20" s="7"/>
      <c r="E20" s="130"/>
      <c r="F20" s="130"/>
    </row>
    <row r="21" spans="1:6" x14ac:dyDescent="0.25">
      <c r="A21" s="55"/>
      <c r="B21" s="7"/>
      <c r="C21" s="55"/>
      <c r="D21" s="7"/>
      <c r="E21" s="130"/>
      <c r="F21" s="130"/>
    </row>
    <row r="22" spans="1:6" x14ac:dyDescent="0.25">
      <c r="A22" s="55"/>
      <c r="B22" s="7"/>
      <c r="C22" s="55"/>
      <c r="D22" s="7"/>
      <c r="E22" s="130"/>
      <c r="F22" s="130"/>
    </row>
    <row r="23" spans="1:6" x14ac:dyDescent="0.25">
      <c r="A23" s="55"/>
      <c r="B23" s="7"/>
      <c r="C23" s="55"/>
      <c r="D23" s="7"/>
      <c r="E23" s="130"/>
      <c r="F23" s="130"/>
    </row>
    <row r="24" spans="1:6" x14ac:dyDescent="0.25">
      <c r="A24" s="55"/>
      <c r="B24" s="7"/>
      <c r="C24" s="55"/>
      <c r="D24" s="7"/>
      <c r="E24" s="130"/>
      <c r="F24" s="130"/>
    </row>
    <row r="25" spans="1:6" x14ac:dyDescent="0.25">
      <c r="A25" s="55"/>
      <c r="B25" s="7"/>
      <c r="C25" s="55"/>
      <c r="D25" s="7"/>
      <c r="E25" s="130"/>
      <c r="F25" s="130"/>
    </row>
    <row r="26" spans="1:6" x14ac:dyDescent="0.25">
      <c r="A26" s="3"/>
      <c r="B26" s="9"/>
      <c r="C26" s="9"/>
      <c r="D26" s="3"/>
      <c r="E26" s="130"/>
      <c r="F26" s="130"/>
    </row>
    <row r="27" spans="1:6" x14ac:dyDescent="0.25">
      <c r="A27" s="3"/>
      <c r="B27" s="9"/>
      <c r="C27" s="9"/>
      <c r="D27" s="9"/>
      <c r="E27" s="130"/>
      <c r="F27" s="130"/>
    </row>
    <row r="28" spans="1:6" x14ac:dyDescent="0.25">
      <c r="A28" s="3"/>
      <c r="B28" s="9"/>
      <c r="C28" s="9"/>
      <c r="D28" s="9"/>
      <c r="E28" s="130"/>
      <c r="F28" s="130"/>
    </row>
    <row r="29" spans="1:6" x14ac:dyDescent="0.25">
      <c r="A29" s="125" t="s">
        <v>13</v>
      </c>
      <c r="B29" s="125"/>
      <c r="C29" s="125"/>
      <c r="D29" s="9"/>
      <c r="E29" s="130">
        <f>Fevereiro!E74</f>
        <v>64094.799999999996</v>
      </c>
      <c r="F29" s="130"/>
    </row>
    <row r="30" spans="1:6" x14ac:dyDescent="0.25">
      <c r="A30" s="125" t="s">
        <v>14</v>
      </c>
      <c r="B30" s="125"/>
      <c r="C30" s="125"/>
      <c r="D30" s="9"/>
      <c r="E30" s="130">
        <f>E19+E20</f>
        <v>63000</v>
      </c>
      <c r="F30" s="130"/>
    </row>
    <row r="31" spans="1:6" x14ac:dyDescent="0.25">
      <c r="A31" s="125" t="s">
        <v>15</v>
      </c>
      <c r="B31" s="125"/>
      <c r="C31" s="125"/>
      <c r="D31" s="9"/>
      <c r="E31" s="130">
        <v>46.25</v>
      </c>
      <c r="F31" s="130"/>
    </row>
    <row r="32" spans="1:6" x14ac:dyDescent="0.25">
      <c r="A32" s="125" t="s">
        <v>16</v>
      </c>
      <c r="B32" s="125"/>
      <c r="C32" s="125"/>
      <c r="D32" s="9"/>
      <c r="E32" s="130"/>
      <c r="F32" s="130"/>
    </row>
    <row r="33" spans="1:6" x14ac:dyDescent="0.25">
      <c r="A33" s="125" t="s">
        <v>17</v>
      </c>
      <c r="B33" s="125"/>
      <c r="C33" s="125"/>
      <c r="D33" s="9"/>
      <c r="E33" s="130">
        <f>E29+E30+E31+E32</f>
        <v>127141.04999999999</v>
      </c>
      <c r="F33" s="130"/>
    </row>
    <row r="34" spans="1:6" x14ac:dyDescent="0.25">
      <c r="A34" s="123"/>
      <c r="B34" s="123"/>
      <c r="C34" s="123"/>
      <c r="D34" s="10"/>
      <c r="E34" s="124"/>
      <c r="F34" s="124"/>
    </row>
    <row r="35" spans="1:6" x14ac:dyDescent="0.25">
      <c r="A35" s="125" t="s">
        <v>18</v>
      </c>
      <c r="B35" s="125"/>
      <c r="C35" s="125"/>
      <c r="D35" s="9"/>
      <c r="E35" s="126">
        <f>K59</f>
        <v>130.74</v>
      </c>
      <c r="F35" s="126"/>
    </row>
    <row r="36" spans="1:6" x14ac:dyDescent="0.25">
      <c r="A36" s="125" t="s">
        <v>19</v>
      </c>
      <c r="B36" s="125"/>
      <c r="C36" s="125"/>
      <c r="D36" s="9"/>
      <c r="E36" s="126">
        <f>E33+E35</f>
        <v>127271.79</v>
      </c>
      <c r="F36" s="126"/>
    </row>
    <row r="37" spans="1:6" ht="54" customHeight="1" x14ac:dyDescent="0.25">
      <c r="A37" s="127" t="s">
        <v>78</v>
      </c>
      <c r="B37" s="128"/>
      <c r="C37" s="128"/>
      <c r="D37" s="128"/>
      <c r="E37" s="128"/>
      <c r="F37" s="128"/>
    </row>
    <row r="38" spans="1:6" ht="15" customHeight="1" x14ac:dyDescent="0.25">
      <c r="A38" s="129"/>
      <c r="B38" s="129"/>
      <c r="C38" s="129"/>
      <c r="D38" s="129"/>
      <c r="E38" s="129"/>
      <c r="F38" s="129"/>
    </row>
    <row r="39" spans="1:6" ht="15" customHeight="1" x14ac:dyDescent="0.25">
      <c r="A39" s="59"/>
      <c r="B39" s="59"/>
      <c r="C39" s="59"/>
      <c r="D39" s="59"/>
      <c r="E39" s="59"/>
      <c r="F39" s="59"/>
    </row>
    <row r="40" spans="1:6" ht="15" customHeight="1" x14ac:dyDescent="0.25">
      <c r="A40" s="59"/>
      <c r="B40" s="59"/>
      <c r="C40" s="59"/>
      <c r="D40" s="59"/>
      <c r="E40" s="59"/>
      <c r="F40" s="59"/>
    </row>
    <row r="41" spans="1:6" ht="15" customHeight="1" x14ac:dyDescent="0.25">
      <c r="A41" s="59"/>
      <c r="B41" s="59"/>
      <c r="C41" s="59"/>
      <c r="D41" s="59"/>
      <c r="E41" s="59"/>
      <c r="F41" s="59"/>
    </row>
    <row r="42" spans="1:6" ht="15" customHeight="1" x14ac:dyDescent="0.25">
      <c r="A42" s="59"/>
      <c r="B42" s="59"/>
      <c r="C42" s="59"/>
      <c r="D42" s="59"/>
      <c r="E42" s="59"/>
      <c r="F42" s="59"/>
    </row>
    <row r="43" spans="1:6" ht="15" customHeight="1" x14ac:dyDescent="0.25">
      <c r="A43" s="59"/>
      <c r="B43" s="59"/>
      <c r="C43" s="59"/>
      <c r="D43" s="59"/>
      <c r="E43" s="59"/>
      <c r="F43" s="59"/>
    </row>
    <row r="44" spans="1:6" ht="15" customHeight="1" x14ac:dyDescent="0.25">
      <c r="A44" s="59"/>
      <c r="B44" s="59"/>
      <c r="C44" s="59"/>
      <c r="D44" s="59"/>
      <c r="E44" s="59"/>
      <c r="F44" s="59"/>
    </row>
    <row r="45" spans="1:6" ht="15" customHeight="1" x14ac:dyDescent="0.25">
      <c r="A45" s="59"/>
      <c r="B45" s="59"/>
      <c r="C45" s="59"/>
      <c r="D45" s="59"/>
      <c r="E45" s="59"/>
      <c r="F45" s="59"/>
    </row>
    <row r="46" spans="1:6" ht="15" customHeight="1" x14ac:dyDescent="0.25">
      <c r="A46" s="59"/>
      <c r="B46" s="59"/>
      <c r="C46" s="59"/>
      <c r="D46" s="59"/>
      <c r="E46" s="59"/>
      <c r="F46" s="59"/>
    </row>
    <row r="47" spans="1:6" ht="15" customHeight="1" x14ac:dyDescent="0.25">
      <c r="A47" s="59"/>
      <c r="B47" s="59"/>
      <c r="C47" s="59"/>
      <c r="D47" s="59"/>
      <c r="E47" s="59"/>
      <c r="F47" s="59"/>
    </row>
    <row r="48" spans="1:6" s="13" customFormat="1" ht="72.75" customHeight="1" x14ac:dyDescent="0.15">
      <c r="A48" s="122" t="s">
        <v>20</v>
      </c>
      <c r="B48" s="122" t="s">
        <v>21</v>
      </c>
      <c r="C48" s="56" t="s">
        <v>22</v>
      </c>
      <c r="D48" s="56" t="s">
        <v>23</v>
      </c>
      <c r="E48" s="56" t="s">
        <v>24</v>
      </c>
      <c r="F48" s="122" t="s">
        <v>25</v>
      </c>
    </row>
    <row r="49" spans="1:19" s="13" customFormat="1" ht="9.75" x14ac:dyDescent="0.15">
      <c r="A49" s="122"/>
      <c r="B49" s="122"/>
      <c r="C49" s="56" t="s">
        <v>26</v>
      </c>
      <c r="D49" s="56" t="s">
        <v>27</v>
      </c>
      <c r="E49" s="56" t="s">
        <v>28</v>
      </c>
      <c r="F49" s="122"/>
    </row>
    <row r="50" spans="1:19" s="13" customFormat="1" ht="15" customHeight="1" x14ac:dyDescent="0.25">
      <c r="A50" s="56"/>
      <c r="B50" s="122" t="s">
        <v>29</v>
      </c>
      <c r="C50" s="122"/>
      <c r="D50" s="122"/>
      <c r="E50" s="122"/>
      <c r="F50" s="122"/>
      <c r="H50" s="62"/>
      <c r="I50" s="62"/>
      <c r="J50" s="62"/>
      <c r="K50" s="62"/>
      <c r="L50" s="63"/>
      <c r="M50" s="63"/>
      <c r="N50" s="63"/>
      <c r="O50" s="63"/>
      <c r="P50" s="63"/>
      <c r="Q50" s="61"/>
      <c r="R50" s="61"/>
      <c r="S50" s="63"/>
    </row>
    <row r="51" spans="1:19" x14ac:dyDescent="0.25">
      <c r="A51" s="14" t="s">
        <v>30</v>
      </c>
      <c r="B51" s="15">
        <f>J52</f>
        <v>63211.450000000004</v>
      </c>
      <c r="C51" s="15">
        <f>N59</f>
        <v>40910</v>
      </c>
      <c r="D51" s="15">
        <f>P61</f>
        <v>2457.1000000000004</v>
      </c>
      <c r="E51" s="15">
        <f>C51+D51</f>
        <v>43367.1</v>
      </c>
      <c r="F51" s="15">
        <f>J55+K55</f>
        <v>68600.070000000007</v>
      </c>
      <c r="H51" s="165" t="s">
        <v>82</v>
      </c>
      <c r="I51" s="165"/>
      <c r="J51" s="165"/>
      <c r="K51" s="165"/>
      <c r="L51" s="62"/>
      <c r="M51" s="62"/>
      <c r="N51" s="62"/>
      <c r="O51" s="62"/>
      <c r="P51" s="62"/>
      <c r="Q51" s="64"/>
      <c r="R51" s="64"/>
      <c r="S51" s="62"/>
    </row>
    <row r="52" spans="1:19" x14ac:dyDescent="0.25">
      <c r="A52" s="14" t="s">
        <v>31</v>
      </c>
      <c r="B52" s="15"/>
      <c r="C52" s="16">
        <v>0</v>
      </c>
      <c r="D52" s="16">
        <v>0</v>
      </c>
      <c r="E52" s="16">
        <f t="shared" ref="E52:E67" si="0">C52+D52</f>
        <v>0</v>
      </c>
      <c r="F52" s="16">
        <v>0</v>
      </c>
      <c r="H52" s="68" t="s">
        <v>64</v>
      </c>
      <c r="I52" s="69">
        <v>59018.01</v>
      </c>
      <c r="J52" s="173">
        <f>SUM(I52:I53)</f>
        <v>63211.450000000004</v>
      </c>
      <c r="K52" s="68"/>
      <c r="L52" s="62"/>
      <c r="M52" s="62"/>
      <c r="N52" s="62"/>
      <c r="O52" s="62"/>
      <c r="P52" s="62"/>
      <c r="Q52" s="64"/>
      <c r="R52" s="64"/>
      <c r="S52" s="62"/>
    </row>
    <row r="53" spans="1:19" x14ac:dyDescent="0.25">
      <c r="A53" s="14" t="s">
        <v>32</v>
      </c>
      <c r="B53" s="16">
        <v>0</v>
      </c>
      <c r="C53" s="16">
        <v>0</v>
      </c>
      <c r="D53" s="16">
        <v>0</v>
      </c>
      <c r="E53" s="16">
        <f t="shared" si="0"/>
        <v>0</v>
      </c>
      <c r="F53" s="16">
        <v>0</v>
      </c>
      <c r="H53" s="68" t="s">
        <v>65</v>
      </c>
      <c r="I53" s="69">
        <v>4193.4399999999996</v>
      </c>
      <c r="J53" s="173"/>
      <c r="K53" s="68"/>
      <c r="L53" s="62"/>
      <c r="M53" s="62"/>
      <c r="N53" s="62"/>
      <c r="O53" s="62"/>
      <c r="P53" s="63"/>
      <c r="Q53" s="61"/>
      <c r="R53" s="61"/>
      <c r="S53" s="62"/>
    </row>
    <row r="54" spans="1:19" ht="19.5" x14ac:dyDescent="0.25">
      <c r="A54" s="14" t="s">
        <v>33</v>
      </c>
      <c r="B54" s="16">
        <v>0</v>
      </c>
      <c r="C54" s="16">
        <v>0</v>
      </c>
      <c r="D54" s="16">
        <v>0</v>
      </c>
      <c r="E54" s="16">
        <f t="shared" si="0"/>
        <v>0</v>
      </c>
      <c r="F54" s="16">
        <v>0</v>
      </c>
      <c r="H54" s="174" t="s">
        <v>83</v>
      </c>
      <c r="I54" s="175"/>
      <c r="J54" s="175"/>
      <c r="K54" s="176"/>
      <c r="L54" s="62"/>
      <c r="M54" s="62"/>
      <c r="N54" s="62"/>
      <c r="O54" s="62"/>
      <c r="P54" s="63"/>
      <c r="Q54" s="61"/>
      <c r="R54" s="64"/>
      <c r="S54" s="62"/>
    </row>
    <row r="55" spans="1:19" x14ac:dyDescent="0.25">
      <c r="A55" s="14" t="s">
        <v>34</v>
      </c>
      <c r="B55" s="16">
        <v>0</v>
      </c>
      <c r="C55" s="16">
        <v>0</v>
      </c>
      <c r="D55" s="16">
        <v>0</v>
      </c>
      <c r="E55" s="16">
        <f t="shared" si="0"/>
        <v>0</v>
      </c>
      <c r="F55" s="16">
        <v>0</v>
      </c>
      <c r="H55" s="68" t="s">
        <v>65</v>
      </c>
      <c r="I55" s="69">
        <v>4741.3100000000004</v>
      </c>
      <c r="J55" s="167">
        <f>SUM(I55:I57)</f>
        <v>14247.720000000001</v>
      </c>
      <c r="K55" s="169">
        <v>54352.35</v>
      </c>
      <c r="L55" s="62"/>
      <c r="M55" s="62"/>
      <c r="N55" s="62"/>
      <c r="O55" s="62"/>
      <c r="P55" s="63"/>
      <c r="Q55" s="61"/>
      <c r="R55" s="64"/>
      <c r="S55" s="62"/>
    </row>
    <row r="56" spans="1:19" ht="19.5" x14ac:dyDescent="0.25">
      <c r="A56" s="14" t="s">
        <v>35</v>
      </c>
      <c r="B56" s="16">
        <v>0</v>
      </c>
      <c r="C56" s="16">
        <v>0</v>
      </c>
      <c r="D56" s="16">
        <v>0</v>
      </c>
      <c r="E56" s="16">
        <f t="shared" si="0"/>
        <v>0</v>
      </c>
      <c r="F56" s="16">
        <v>0</v>
      </c>
      <c r="H56" s="68" t="s">
        <v>66</v>
      </c>
      <c r="I56" s="69">
        <v>5391.63</v>
      </c>
      <c r="J56" s="168"/>
      <c r="K56" s="170"/>
      <c r="L56" s="62"/>
      <c r="M56" s="62"/>
      <c r="N56" s="62"/>
      <c r="O56" s="62"/>
      <c r="P56" s="63"/>
      <c r="Q56" s="61"/>
      <c r="R56" s="64"/>
      <c r="S56" s="62"/>
    </row>
    <row r="57" spans="1:19" x14ac:dyDescent="0.25">
      <c r="A57" s="14" t="s">
        <v>36</v>
      </c>
      <c r="B57" s="16">
        <v>0</v>
      </c>
      <c r="C57" s="16">
        <v>0</v>
      </c>
      <c r="D57" s="16">
        <v>0</v>
      </c>
      <c r="E57" s="16">
        <f t="shared" si="0"/>
        <v>0</v>
      </c>
      <c r="F57" s="16">
        <v>0</v>
      </c>
      <c r="H57" s="68" t="s">
        <v>67</v>
      </c>
      <c r="I57" s="69">
        <v>4114.78</v>
      </c>
      <c r="J57" s="168"/>
      <c r="K57" s="171"/>
      <c r="L57" s="62"/>
      <c r="M57" s="62"/>
      <c r="N57" s="62"/>
      <c r="O57" s="62"/>
      <c r="P57" s="63"/>
      <c r="Q57" s="61"/>
      <c r="R57" s="64"/>
      <c r="S57" s="62"/>
    </row>
    <row r="58" spans="1:19" ht="19.5" x14ac:dyDescent="0.25">
      <c r="A58" s="14" t="s">
        <v>37</v>
      </c>
      <c r="B58" s="16">
        <v>0</v>
      </c>
      <c r="C58" s="16">
        <v>0</v>
      </c>
      <c r="D58" s="16">
        <v>0</v>
      </c>
      <c r="E58" s="16">
        <f t="shared" si="0"/>
        <v>0</v>
      </c>
      <c r="F58" s="16">
        <v>0</v>
      </c>
      <c r="H58" s="165" t="s">
        <v>88</v>
      </c>
      <c r="I58" s="165"/>
      <c r="J58" s="165"/>
      <c r="K58" s="70" t="s">
        <v>84</v>
      </c>
      <c r="L58" s="62"/>
      <c r="M58" s="165" t="s">
        <v>89</v>
      </c>
      <c r="N58" s="165"/>
      <c r="O58" s="165"/>
      <c r="P58" s="62"/>
      <c r="Q58" s="61"/>
      <c r="R58" s="64"/>
      <c r="S58" s="62"/>
    </row>
    <row r="59" spans="1:19" x14ac:dyDescent="0.25">
      <c r="A59" s="14" t="s">
        <v>38</v>
      </c>
      <c r="B59" s="16">
        <v>0</v>
      </c>
      <c r="C59" s="16">
        <v>0</v>
      </c>
      <c r="D59" s="16">
        <v>0</v>
      </c>
      <c r="E59" s="16">
        <f t="shared" si="0"/>
        <v>0</v>
      </c>
      <c r="F59" s="16">
        <v>0</v>
      </c>
      <c r="H59" s="68" t="s">
        <v>85</v>
      </c>
      <c r="I59" s="69">
        <f>44845+6178.36</f>
        <v>51023.360000000001</v>
      </c>
      <c r="J59" s="166">
        <f>SUM(I59:I62)</f>
        <v>56460.579999999994</v>
      </c>
      <c r="K59" s="172">
        <f>10.4+59.5+60.84</f>
        <v>130.74</v>
      </c>
      <c r="L59" s="62"/>
      <c r="M59" s="68" t="s">
        <v>85</v>
      </c>
      <c r="N59" s="69">
        <f>40910</f>
        <v>40910</v>
      </c>
      <c r="O59" s="166">
        <f>SUM(N59:N62)</f>
        <v>40910</v>
      </c>
      <c r="P59" s="62"/>
      <c r="Q59" s="61"/>
      <c r="R59" s="64"/>
      <c r="S59" s="62"/>
    </row>
    <row r="60" spans="1:19" x14ac:dyDescent="0.25">
      <c r="A60" s="14" t="s">
        <v>39</v>
      </c>
      <c r="B60" s="16">
        <v>0</v>
      </c>
      <c r="C60" s="16">
        <v>0</v>
      </c>
      <c r="D60" s="16">
        <v>0</v>
      </c>
      <c r="E60" s="16">
        <f t="shared" si="0"/>
        <v>0</v>
      </c>
      <c r="F60" s="16">
        <v>0</v>
      </c>
      <c r="H60" s="68" t="s">
        <v>73</v>
      </c>
      <c r="I60" s="69">
        <v>622.84</v>
      </c>
      <c r="J60" s="166"/>
      <c r="K60" s="172"/>
      <c r="L60" s="64"/>
      <c r="M60" s="68" t="s">
        <v>73</v>
      </c>
      <c r="N60" s="69">
        <v>0</v>
      </c>
      <c r="O60" s="166"/>
      <c r="P60" s="62"/>
      <c r="Q60" s="65"/>
      <c r="R60" s="64"/>
      <c r="S60" s="62"/>
    </row>
    <row r="61" spans="1:19" x14ac:dyDescent="0.25">
      <c r="A61" s="14" t="s">
        <v>40</v>
      </c>
      <c r="B61" s="16">
        <v>0</v>
      </c>
      <c r="C61" s="16">
        <v>0</v>
      </c>
      <c r="D61" s="16">
        <v>0</v>
      </c>
      <c r="E61" s="16">
        <f t="shared" si="0"/>
        <v>0</v>
      </c>
      <c r="F61" s="16">
        <v>0</v>
      </c>
      <c r="H61" s="68" t="s">
        <v>74</v>
      </c>
      <c r="I61" s="69">
        <v>4014.28</v>
      </c>
      <c r="J61" s="166"/>
      <c r="K61" s="172"/>
      <c r="L61" s="64"/>
      <c r="M61" s="68" t="s">
        <v>74</v>
      </c>
      <c r="N61" s="69">
        <v>0</v>
      </c>
      <c r="O61" s="166"/>
      <c r="P61" s="64">
        <f>2108.23+130.74+218.13</f>
        <v>2457.1000000000004</v>
      </c>
      <c r="Q61" s="61"/>
      <c r="R61" s="64"/>
      <c r="S61" s="62"/>
    </row>
    <row r="62" spans="1:19" x14ac:dyDescent="0.25">
      <c r="A62" s="14" t="s">
        <v>41</v>
      </c>
      <c r="B62" s="16">
        <v>0</v>
      </c>
      <c r="C62" s="16">
        <v>0</v>
      </c>
      <c r="D62" s="16">
        <v>0</v>
      </c>
      <c r="E62" s="16">
        <f t="shared" si="0"/>
        <v>0</v>
      </c>
      <c r="F62" s="16">
        <v>0</v>
      </c>
      <c r="H62" s="68" t="s">
        <v>76</v>
      </c>
      <c r="I62" s="69">
        <v>800.1</v>
      </c>
      <c r="J62" s="166"/>
      <c r="K62" s="172"/>
      <c r="L62" s="64"/>
      <c r="M62" s="68" t="s">
        <v>76</v>
      </c>
      <c r="N62" s="69"/>
      <c r="O62" s="166"/>
      <c r="P62" s="62"/>
      <c r="Q62" s="65"/>
      <c r="R62" s="64"/>
      <c r="S62" s="62"/>
    </row>
    <row r="63" spans="1:19" ht="19.5" x14ac:dyDescent="0.25">
      <c r="A63" s="14" t="s">
        <v>42</v>
      </c>
      <c r="B63" s="16">
        <v>0</v>
      </c>
      <c r="C63" s="16">
        <v>0</v>
      </c>
      <c r="D63" s="16">
        <v>0</v>
      </c>
      <c r="E63" s="16">
        <f t="shared" si="0"/>
        <v>0</v>
      </c>
      <c r="F63" s="16">
        <v>0</v>
      </c>
      <c r="H63" s="165" t="s">
        <v>86</v>
      </c>
      <c r="I63" s="165"/>
      <c r="J63" s="165"/>
      <c r="K63" s="165"/>
      <c r="L63" s="62"/>
      <c r="M63" s="68" t="s">
        <v>65</v>
      </c>
      <c r="N63" s="69">
        <v>218.13</v>
      </c>
      <c r="O63" s="167">
        <f>SUM(N63:N65)</f>
        <v>218.13</v>
      </c>
      <c r="P63" s="62"/>
      <c r="Q63" s="62"/>
      <c r="R63" s="62"/>
      <c r="S63" s="62"/>
    </row>
    <row r="64" spans="1:19" x14ac:dyDescent="0.25">
      <c r="A64" s="14" t="s">
        <v>43</v>
      </c>
      <c r="B64" s="16">
        <v>0</v>
      </c>
      <c r="C64" s="16">
        <v>0</v>
      </c>
      <c r="D64" s="16">
        <v>0</v>
      </c>
      <c r="E64" s="16">
        <f t="shared" si="0"/>
        <v>0</v>
      </c>
      <c r="F64" s="16">
        <v>0</v>
      </c>
      <c r="H64" s="163" t="s">
        <v>87</v>
      </c>
      <c r="I64" s="164"/>
      <c r="J64" s="71">
        <f>J59+J55</f>
        <v>70708.299999999988</v>
      </c>
      <c r="K64" s="161">
        <f>SUM(J64:J65)</f>
        <v>70839.039999999994</v>
      </c>
      <c r="L64" s="62"/>
      <c r="M64" s="68" t="s">
        <v>66</v>
      </c>
      <c r="N64" s="69">
        <v>0</v>
      </c>
      <c r="O64" s="168"/>
      <c r="P64" s="62"/>
      <c r="Q64" s="62"/>
      <c r="R64" s="62"/>
      <c r="S64" s="62"/>
    </row>
    <row r="65" spans="1:19" ht="19.5" x14ac:dyDescent="0.25">
      <c r="A65" s="14" t="s">
        <v>44</v>
      </c>
      <c r="B65" s="15">
        <v>126.09</v>
      </c>
      <c r="C65" s="16">
        <v>0</v>
      </c>
      <c r="D65" s="48">
        <f>B65</f>
        <v>126.09</v>
      </c>
      <c r="E65" s="16">
        <f t="shared" si="0"/>
        <v>126.09</v>
      </c>
      <c r="F65" s="15">
        <v>0</v>
      </c>
      <c r="H65" s="68" t="str">
        <f>K58</f>
        <v>Recursos Proprios - CEIVI</v>
      </c>
      <c r="I65" s="68"/>
      <c r="J65" s="71">
        <f>K59</f>
        <v>130.74</v>
      </c>
      <c r="K65" s="162"/>
      <c r="L65" s="62"/>
      <c r="M65" s="68" t="s">
        <v>67</v>
      </c>
      <c r="N65" s="69">
        <v>0</v>
      </c>
      <c r="O65" s="168"/>
      <c r="P65" s="62"/>
      <c r="Q65" s="62"/>
      <c r="R65" s="62"/>
      <c r="S65" s="62"/>
    </row>
    <row r="66" spans="1:19" x14ac:dyDescent="0.25">
      <c r="A66" s="14" t="s">
        <v>45</v>
      </c>
      <c r="B66" s="16">
        <v>0</v>
      </c>
      <c r="C66" s="16">
        <v>0</v>
      </c>
      <c r="D66" s="16">
        <v>0</v>
      </c>
      <c r="E66" s="16">
        <f t="shared" si="0"/>
        <v>0</v>
      </c>
      <c r="F66" s="16">
        <v>0</v>
      </c>
      <c r="H66" s="62"/>
      <c r="I66" s="64"/>
      <c r="J66" s="67"/>
      <c r="K66" s="67"/>
      <c r="L66" s="62"/>
      <c r="M66" s="62"/>
      <c r="N66" s="62"/>
      <c r="O66" s="62"/>
      <c r="P66" s="62"/>
      <c r="Q66" s="62"/>
      <c r="R66" s="62"/>
      <c r="S66" s="62"/>
    </row>
    <row r="67" spans="1:19" x14ac:dyDescent="0.25">
      <c r="A67" s="17" t="s">
        <v>46</v>
      </c>
      <c r="B67" s="18">
        <f>SUM(B51:B66)</f>
        <v>63337.54</v>
      </c>
      <c r="C67" s="19">
        <f>SUM(C51:C66)</f>
        <v>40910</v>
      </c>
      <c r="D67" s="19">
        <f>SUM(D51:D66)</f>
        <v>2583.1900000000005</v>
      </c>
      <c r="E67" s="19">
        <f t="shared" si="0"/>
        <v>43493.19</v>
      </c>
      <c r="F67" s="20">
        <f>SUM(F51:F66)</f>
        <v>68600.070000000007</v>
      </c>
      <c r="H67" s="66"/>
      <c r="I67" s="66"/>
      <c r="J67" s="65"/>
      <c r="K67" s="62"/>
      <c r="L67" s="62"/>
      <c r="M67" s="62"/>
      <c r="N67" s="62"/>
      <c r="O67" s="62"/>
      <c r="P67" s="62"/>
      <c r="Q67" s="62"/>
      <c r="R67" s="62"/>
      <c r="S67" s="62"/>
    </row>
    <row r="68" spans="1:19" ht="109.5" customHeight="1" x14ac:dyDescent="0.25">
      <c r="A68" s="119" t="s">
        <v>47</v>
      </c>
      <c r="B68" s="120"/>
      <c r="C68" s="120"/>
      <c r="D68" s="120"/>
      <c r="E68" s="120"/>
      <c r="F68" s="120"/>
    </row>
    <row r="69" spans="1:19" x14ac:dyDescent="0.25">
      <c r="A69" s="121" t="s">
        <v>48</v>
      </c>
      <c r="B69" s="121"/>
      <c r="C69" s="121"/>
      <c r="D69" s="121"/>
      <c r="E69" s="121"/>
      <c r="F69" s="121"/>
      <c r="I69" s="44"/>
    </row>
    <row r="70" spans="1:19" x14ac:dyDescent="0.25">
      <c r="A70" s="117" t="s">
        <v>49</v>
      </c>
      <c r="B70" s="117"/>
      <c r="C70" s="117"/>
      <c r="D70" s="117"/>
      <c r="E70" s="118">
        <f>E36</f>
        <v>127271.79</v>
      </c>
      <c r="F70" s="118"/>
      <c r="H70" s="58" t="s">
        <v>90</v>
      </c>
      <c r="I70" s="45">
        <v>60980.35</v>
      </c>
      <c r="J70" s="177">
        <f>SUM(I70:I75)</f>
        <v>83778.600000000006</v>
      </c>
      <c r="K70" s="179">
        <f>E74-J70</f>
        <v>0</v>
      </c>
    </row>
    <row r="71" spans="1:19" x14ac:dyDescent="0.25">
      <c r="A71" s="117" t="s">
        <v>50</v>
      </c>
      <c r="B71" s="117"/>
      <c r="C71" s="117"/>
      <c r="D71" s="117"/>
      <c r="E71" s="118">
        <f>C67+D67</f>
        <v>43493.19</v>
      </c>
      <c r="F71" s="118"/>
      <c r="H71" s="58" t="s">
        <v>91</v>
      </c>
      <c r="I71" s="45">
        <f>Janeiro!J69</f>
        <v>387.10000000000582</v>
      </c>
      <c r="J71" s="178"/>
      <c r="K71" s="180"/>
    </row>
    <row r="72" spans="1:19" x14ac:dyDescent="0.25">
      <c r="A72" s="117" t="s">
        <v>51</v>
      </c>
      <c r="B72" s="117"/>
      <c r="C72" s="117"/>
      <c r="D72" s="117"/>
      <c r="E72" s="118">
        <f>E33-(E71-E35)</f>
        <v>83778.599999999977</v>
      </c>
      <c r="F72" s="118"/>
      <c r="H72" s="58" t="s">
        <v>74</v>
      </c>
      <c r="I72" s="45">
        <v>2008.86</v>
      </c>
      <c r="J72" s="178"/>
      <c r="K72" s="180"/>
    </row>
    <row r="73" spans="1:19" x14ac:dyDescent="0.25">
      <c r="A73" s="117" t="s">
        <v>52</v>
      </c>
      <c r="B73" s="117"/>
      <c r="C73" s="117"/>
      <c r="D73" s="117"/>
      <c r="E73" s="118">
        <v>0</v>
      </c>
      <c r="F73" s="118"/>
      <c r="H73" s="72" t="s">
        <v>73</v>
      </c>
      <c r="I73" s="45">
        <v>227.97</v>
      </c>
      <c r="J73" s="178"/>
      <c r="K73" s="180"/>
    </row>
    <row r="74" spans="1:19" x14ac:dyDescent="0.25">
      <c r="A74" s="117" t="s">
        <v>53</v>
      </c>
      <c r="B74" s="117"/>
      <c r="C74" s="117"/>
      <c r="D74" s="117"/>
      <c r="E74" s="118">
        <f>E72-E73</f>
        <v>83778.599999999977</v>
      </c>
      <c r="F74" s="118"/>
      <c r="H74" s="72" t="s">
        <v>65</v>
      </c>
      <c r="I74" s="49">
        <v>4113.32</v>
      </c>
      <c r="J74" s="178"/>
      <c r="K74" s="180"/>
    </row>
    <row r="75" spans="1:19" ht="15" customHeight="1" x14ac:dyDescent="0.25">
      <c r="A75" s="113" t="s">
        <v>54</v>
      </c>
      <c r="B75" s="113"/>
      <c r="C75" s="113"/>
      <c r="D75" s="113"/>
      <c r="E75" s="113"/>
      <c r="F75" s="113"/>
      <c r="H75" s="72" t="s">
        <v>92</v>
      </c>
      <c r="I75" s="73">
        <v>16061</v>
      </c>
      <c r="J75" s="178"/>
      <c r="K75" s="180"/>
    </row>
    <row r="76" spans="1:19" x14ac:dyDescent="0.25">
      <c r="A76" s="113"/>
      <c r="B76" s="113"/>
      <c r="C76" s="113"/>
      <c r="D76" s="113"/>
      <c r="E76" s="113"/>
      <c r="F76" s="113"/>
      <c r="H76" s="72"/>
      <c r="I76" s="45"/>
    </row>
    <row r="77" spans="1:19" ht="9.75" customHeight="1" x14ac:dyDescent="0.25">
      <c r="H77" s="72"/>
      <c r="I77" s="45"/>
    </row>
    <row r="78" spans="1:19" x14ac:dyDescent="0.25">
      <c r="A78" s="114" t="s">
        <v>93</v>
      </c>
      <c r="B78" s="114"/>
      <c r="C78" s="114"/>
      <c r="D78" s="114"/>
      <c r="E78" s="114"/>
      <c r="F78" s="114"/>
    </row>
    <row r="79" spans="1:19" x14ac:dyDescent="0.25">
      <c r="A79" s="21"/>
      <c r="B79" s="21"/>
      <c r="C79" s="115"/>
      <c r="D79" s="115"/>
      <c r="E79" s="115"/>
      <c r="F79" s="115"/>
    </row>
    <row r="80" spans="1:19" x14ac:dyDescent="0.25">
      <c r="A80" s="116" t="s">
        <v>56</v>
      </c>
      <c r="B80" s="116"/>
      <c r="C80" s="116"/>
      <c r="D80" s="116"/>
      <c r="E80" s="116"/>
      <c r="F80" s="116"/>
    </row>
  </sheetData>
  <mergeCells count="75"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71:D71"/>
    <mergeCell ref="E71:F71"/>
    <mergeCell ref="H51:K51"/>
    <mergeCell ref="A37:F37"/>
    <mergeCell ref="A38:F38"/>
    <mergeCell ref="A48:A49"/>
    <mergeCell ref="B48:B49"/>
    <mergeCell ref="F48:F49"/>
    <mergeCell ref="B50:F50"/>
    <mergeCell ref="J52:J53"/>
    <mergeCell ref="H54:K54"/>
    <mergeCell ref="J55:J57"/>
    <mergeCell ref="H58:J58"/>
    <mergeCell ref="J59:J62"/>
    <mergeCell ref="J70:J75"/>
    <mergeCell ref="K70:K75"/>
    <mergeCell ref="A78:F78"/>
    <mergeCell ref="C79:F79"/>
    <mergeCell ref="A80:F80"/>
    <mergeCell ref="K55:K57"/>
    <mergeCell ref="K59:K62"/>
    <mergeCell ref="A72:D72"/>
    <mergeCell ref="E72:F72"/>
    <mergeCell ref="A73:D73"/>
    <mergeCell ref="E73:F73"/>
    <mergeCell ref="A74:D74"/>
    <mergeCell ref="E74:F74"/>
    <mergeCell ref="A75:F76"/>
    <mergeCell ref="A68:F68"/>
    <mergeCell ref="A69:F69"/>
    <mergeCell ref="A70:D70"/>
    <mergeCell ref="E70:F70"/>
    <mergeCell ref="K64:K65"/>
    <mergeCell ref="H64:I64"/>
    <mergeCell ref="M58:O58"/>
    <mergeCell ref="O59:O62"/>
    <mergeCell ref="O63:O65"/>
    <mergeCell ref="H63:K63"/>
  </mergeCells>
  <pageMargins left="0.31496062992125984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656ED-4C96-414B-BB75-92DD3EEE97A4}">
  <dimension ref="A8:S80"/>
  <sheetViews>
    <sheetView topLeftCell="A25" workbookViewId="0">
      <selection activeCell="AG48" sqref="AG48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6.42578125" bestFit="1" customWidth="1"/>
    <col min="4" max="4" width="16.7109375" customWidth="1"/>
    <col min="5" max="5" width="14.85546875" bestFit="1" customWidth="1"/>
    <col min="6" max="6" width="15.85546875" bestFit="1" customWidth="1"/>
    <col min="8" max="8" width="21.140625" hidden="1" customWidth="1"/>
    <col min="9" max="10" width="13.28515625" hidden="1" customWidth="1"/>
    <col min="11" max="11" width="21.140625" hidden="1" customWidth="1"/>
    <col min="12" max="12" width="4.140625" hidden="1" customWidth="1"/>
    <col min="13" max="13" width="17" hidden="1" customWidth="1"/>
    <col min="14" max="15" width="13.28515625" hidden="1" customWidth="1"/>
    <col min="16" max="16" width="12.140625" hidden="1" customWidth="1"/>
    <col min="17" max="18" width="13.28515625" hidden="1" customWidth="1"/>
    <col min="19" max="20" width="0" hidden="1" customWidth="1"/>
  </cols>
  <sheetData>
    <row r="8" spans="1:6" ht="23.25" x14ac:dyDescent="0.35">
      <c r="A8" s="132" t="s">
        <v>96</v>
      </c>
      <c r="B8" s="132"/>
      <c r="C8" s="132"/>
      <c r="D8" s="132"/>
      <c r="E8" s="132"/>
      <c r="F8" s="132"/>
    </row>
    <row r="9" spans="1:6" ht="29.25" customHeight="1" x14ac:dyDescent="0.25">
      <c r="A9" s="133" t="s">
        <v>0</v>
      </c>
      <c r="B9" s="134"/>
      <c r="C9" s="134"/>
      <c r="D9" s="134"/>
      <c r="E9" s="134"/>
      <c r="F9" s="134"/>
    </row>
    <row r="10" spans="1:6" ht="135" customHeight="1" x14ac:dyDescent="0.25">
      <c r="A10" s="135" t="s">
        <v>79</v>
      </c>
      <c r="B10" s="136"/>
      <c r="C10" s="136"/>
      <c r="D10" s="136"/>
      <c r="E10" s="136"/>
      <c r="F10" s="136"/>
    </row>
    <row r="11" spans="1:6" ht="15" customHeight="1" x14ac:dyDescent="0.25">
      <c r="A11" s="137"/>
      <c r="B11" s="137"/>
      <c r="C11" s="137"/>
      <c r="D11" s="137"/>
      <c r="E11" s="137"/>
      <c r="F11" s="137"/>
    </row>
    <row r="12" spans="1:6" x14ac:dyDescent="0.25">
      <c r="A12" s="138" t="s">
        <v>1</v>
      </c>
      <c r="B12" s="138"/>
      <c r="C12" s="138"/>
      <c r="D12" s="75" t="s">
        <v>2</v>
      </c>
      <c r="E12" s="75" t="s">
        <v>3</v>
      </c>
      <c r="F12" s="75" t="s">
        <v>4</v>
      </c>
    </row>
    <row r="13" spans="1:6" ht="18.75" customHeight="1" x14ac:dyDescent="0.25">
      <c r="A13" s="139" t="s">
        <v>5</v>
      </c>
      <c r="B13" s="139"/>
      <c r="C13" s="139"/>
      <c r="D13" s="2" t="s">
        <v>97</v>
      </c>
      <c r="E13" s="3" t="s">
        <v>61</v>
      </c>
      <c r="F13" s="77">
        <v>703840.05</v>
      </c>
    </row>
    <row r="14" spans="1:6" x14ac:dyDescent="0.25">
      <c r="A14" s="139" t="s">
        <v>6</v>
      </c>
      <c r="B14" s="139"/>
      <c r="C14" s="139"/>
      <c r="D14" s="3"/>
      <c r="E14" s="3"/>
      <c r="F14" s="77"/>
    </row>
    <row r="15" spans="1:6" x14ac:dyDescent="0.25">
      <c r="A15" s="139" t="s">
        <v>6</v>
      </c>
      <c r="B15" s="139"/>
      <c r="C15" s="139"/>
      <c r="D15" s="3"/>
      <c r="E15" s="3"/>
      <c r="F15" s="77"/>
    </row>
    <row r="16" spans="1:6" ht="15" customHeight="1" x14ac:dyDescent="0.25">
      <c r="A16" s="140"/>
      <c r="B16" s="141"/>
      <c r="C16" s="141"/>
      <c r="D16" s="141"/>
      <c r="E16" s="141"/>
      <c r="F16" s="141"/>
    </row>
    <row r="17" spans="1:6" x14ac:dyDescent="0.25">
      <c r="A17" s="138" t="s">
        <v>7</v>
      </c>
      <c r="B17" s="138"/>
      <c r="C17" s="138"/>
      <c r="D17" s="138"/>
      <c r="E17" s="138"/>
      <c r="F17" s="138"/>
    </row>
    <row r="18" spans="1:6" ht="27" x14ac:dyDescent="0.25">
      <c r="A18" s="75" t="s">
        <v>8</v>
      </c>
      <c r="B18" s="75" t="s">
        <v>9</v>
      </c>
      <c r="C18" s="75" t="s">
        <v>10</v>
      </c>
      <c r="D18" s="75" t="s">
        <v>11</v>
      </c>
      <c r="E18" s="138" t="s">
        <v>12</v>
      </c>
      <c r="F18" s="138"/>
    </row>
    <row r="19" spans="1:6" x14ac:dyDescent="0.25">
      <c r="A19" s="5">
        <v>43941</v>
      </c>
      <c r="B19" s="6">
        <v>63000</v>
      </c>
      <c r="C19" s="5">
        <v>43938</v>
      </c>
      <c r="D19" s="7">
        <v>171533</v>
      </c>
      <c r="E19" s="130">
        <v>63000</v>
      </c>
      <c r="F19" s="130"/>
    </row>
    <row r="20" spans="1:6" x14ac:dyDescent="0.25">
      <c r="A20" s="79"/>
      <c r="B20" s="7"/>
      <c r="C20" s="5"/>
      <c r="D20" s="7"/>
      <c r="E20" s="130"/>
      <c r="F20" s="130"/>
    </row>
    <row r="21" spans="1:6" x14ac:dyDescent="0.25">
      <c r="A21" s="79"/>
      <c r="B21" s="7"/>
      <c r="C21" s="79"/>
      <c r="D21" s="7"/>
      <c r="E21" s="130"/>
      <c r="F21" s="130"/>
    </row>
    <row r="22" spans="1:6" x14ac:dyDescent="0.25">
      <c r="A22" s="79"/>
      <c r="B22" s="7"/>
      <c r="C22" s="79"/>
      <c r="D22" s="7"/>
      <c r="E22" s="130"/>
      <c r="F22" s="130"/>
    </row>
    <row r="23" spans="1:6" x14ac:dyDescent="0.25">
      <c r="A23" s="79"/>
      <c r="B23" s="7"/>
      <c r="C23" s="79"/>
      <c r="D23" s="7"/>
      <c r="E23" s="130"/>
      <c r="F23" s="130"/>
    </row>
    <row r="24" spans="1:6" x14ac:dyDescent="0.25">
      <c r="A24" s="79"/>
      <c r="B24" s="7"/>
      <c r="C24" s="79"/>
      <c r="D24" s="7"/>
      <c r="E24" s="130"/>
      <c r="F24" s="130"/>
    </row>
    <row r="25" spans="1:6" x14ac:dyDescent="0.25">
      <c r="A25" s="79"/>
      <c r="B25" s="7"/>
      <c r="C25" s="79"/>
      <c r="D25" s="7"/>
      <c r="E25" s="130"/>
      <c r="F25" s="130"/>
    </row>
    <row r="26" spans="1:6" x14ac:dyDescent="0.25">
      <c r="A26" s="3"/>
      <c r="B26" s="9"/>
      <c r="C26" s="9"/>
      <c r="D26" s="3"/>
      <c r="E26" s="130"/>
      <c r="F26" s="130"/>
    </row>
    <row r="27" spans="1:6" x14ac:dyDescent="0.25">
      <c r="A27" s="3"/>
      <c r="B27" s="9"/>
      <c r="C27" s="9"/>
      <c r="D27" s="9"/>
      <c r="E27" s="130"/>
      <c r="F27" s="130"/>
    </row>
    <row r="28" spans="1:6" x14ac:dyDescent="0.25">
      <c r="A28" s="3"/>
      <c r="B28" s="9"/>
      <c r="C28" s="9"/>
      <c r="D28" s="9"/>
      <c r="E28" s="130"/>
      <c r="F28" s="130"/>
    </row>
    <row r="29" spans="1:6" x14ac:dyDescent="0.25">
      <c r="A29" s="125" t="s">
        <v>13</v>
      </c>
      <c r="B29" s="125"/>
      <c r="C29" s="125"/>
      <c r="D29" s="9"/>
      <c r="E29" s="130">
        <f>Março!E74</f>
        <v>83778.599999999977</v>
      </c>
      <c r="F29" s="130"/>
    </row>
    <row r="30" spans="1:6" x14ac:dyDescent="0.25">
      <c r="A30" s="125" t="s">
        <v>14</v>
      </c>
      <c r="B30" s="125"/>
      <c r="C30" s="125"/>
      <c r="D30" s="9"/>
      <c r="E30" s="130">
        <f>E19+E20</f>
        <v>63000</v>
      </c>
      <c r="F30" s="130"/>
    </row>
    <row r="31" spans="1:6" x14ac:dyDescent="0.25">
      <c r="A31" s="125" t="s">
        <v>15</v>
      </c>
      <c r="B31" s="125"/>
      <c r="C31" s="125"/>
      <c r="D31" s="9"/>
      <c r="E31" s="130">
        <v>38.69</v>
      </c>
      <c r="F31" s="130"/>
    </row>
    <row r="32" spans="1:6" x14ac:dyDescent="0.25">
      <c r="A32" s="125" t="s">
        <v>16</v>
      </c>
      <c r="B32" s="125"/>
      <c r="C32" s="125"/>
      <c r="D32" s="9"/>
      <c r="E32" s="130"/>
      <c r="F32" s="130"/>
    </row>
    <row r="33" spans="1:6" x14ac:dyDescent="0.25">
      <c r="A33" s="125" t="s">
        <v>17</v>
      </c>
      <c r="B33" s="125"/>
      <c r="C33" s="125"/>
      <c r="D33" s="9"/>
      <c r="E33" s="130">
        <f>E29+E30+E31+E32</f>
        <v>146817.28999999998</v>
      </c>
      <c r="F33" s="130"/>
    </row>
    <row r="34" spans="1:6" x14ac:dyDescent="0.25">
      <c r="A34" s="123"/>
      <c r="B34" s="123"/>
      <c r="C34" s="123"/>
      <c r="D34" s="10"/>
      <c r="E34" s="124"/>
      <c r="F34" s="124"/>
    </row>
    <row r="35" spans="1:6" x14ac:dyDescent="0.25">
      <c r="A35" s="125" t="s">
        <v>18</v>
      </c>
      <c r="B35" s="125"/>
      <c r="C35" s="125"/>
      <c r="D35" s="9"/>
      <c r="E35" s="126">
        <f>K59</f>
        <v>64.02</v>
      </c>
      <c r="F35" s="126"/>
    </row>
    <row r="36" spans="1:6" x14ac:dyDescent="0.25">
      <c r="A36" s="125" t="s">
        <v>19</v>
      </c>
      <c r="B36" s="125"/>
      <c r="C36" s="125"/>
      <c r="D36" s="9"/>
      <c r="E36" s="126">
        <f>E33+E35</f>
        <v>146881.30999999997</v>
      </c>
      <c r="F36" s="126"/>
    </row>
    <row r="37" spans="1:6" ht="54" customHeight="1" x14ac:dyDescent="0.25">
      <c r="A37" s="127" t="s">
        <v>78</v>
      </c>
      <c r="B37" s="128"/>
      <c r="C37" s="128"/>
      <c r="D37" s="128"/>
      <c r="E37" s="128"/>
      <c r="F37" s="128"/>
    </row>
    <row r="38" spans="1:6" ht="15" customHeight="1" x14ac:dyDescent="0.25">
      <c r="A38" s="129"/>
      <c r="B38" s="129"/>
      <c r="C38" s="129"/>
      <c r="D38" s="129"/>
      <c r="E38" s="129"/>
      <c r="F38" s="129"/>
    </row>
    <row r="39" spans="1:6" ht="15" customHeight="1" x14ac:dyDescent="0.25">
      <c r="A39" s="74"/>
      <c r="B39" s="74"/>
      <c r="C39" s="74"/>
      <c r="D39" s="74"/>
      <c r="E39" s="74"/>
      <c r="F39" s="74"/>
    </row>
    <row r="40" spans="1:6" ht="15" customHeight="1" x14ac:dyDescent="0.25">
      <c r="A40" s="74"/>
      <c r="B40" s="74"/>
      <c r="C40" s="74"/>
      <c r="D40" s="74"/>
      <c r="E40" s="74"/>
      <c r="F40" s="74"/>
    </row>
    <row r="41" spans="1:6" ht="15" customHeight="1" x14ac:dyDescent="0.25">
      <c r="A41" s="74"/>
      <c r="B41" s="74"/>
      <c r="C41" s="74"/>
      <c r="D41" s="74"/>
      <c r="E41" s="74"/>
      <c r="F41" s="74"/>
    </row>
    <row r="42" spans="1:6" ht="15" customHeight="1" x14ac:dyDescent="0.25">
      <c r="A42" s="74"/>
      <c r="B42" s="74"/>
      <c r="C42" s="74"/>
      <c r="D42" s="74"/>
      <c r="E42" s="74"/>
      <c r="F42" s="74"/>
    </row>
    <row r="43" spans="1:6" ht="15" customHeight="1" x14ac:dyDescent="0.25">
      <c r="A43" s="74"/>
      <c r="B43" s="74"/>
      <c r="C43" s="74"/>
      <c r="D43" s="74"/>
      <c r="E43" s="74"/>
      <c r="F43" s="74"/>
    </row>
    <row r="44" spans="1:6" ht="15" customHeight="1" x14ac:dyDescent="0.25">
      <c r="A44" s="74"/>
      <c r="B44" s="74"/>
      <c r="C44" s="74"/>
      <c r="D44" s="74"/>
      <c r="E44" s="74"/>
      <c r="F44" s="74"/>
    </row>
    <row r="45" spans="1:6" ht="15" customHeight="1" x14ac:dyDescent="0.25">
      <c r="A45" s="74"/>
      <c r="B45" s="74"/>
      <c r="C45" s="74"/>
      <c r="D45" s="74"/>
      <c r="E45" s="74"/>
      <c r="F45" s="74"/>
    </row>
    <row r="46" spans="1:6" ht="15" customHeight="1" x14ac:dyDescent="0.25">
      <c r="A46" s="74"/>
      <c r="B46" s="74"/>
      <c r="C46" s="74"/>
      <c r="D46" s="74"/>
      <c r="E46" s="74"/>
      <c r="F46" s="74"/>
    </row>
    <row r="47" spans="1:6" ht="15" customHeight="1" x14ac:dyDescent="0.25">
      <c r="A47" s="74"/>
      <c r="B47" s="74"/>
      <c r="C47" s="74"/>
      <c r="D47" s="74"/>
      <c r="E47" s="74"/>
      <c r="F47" s="74"/>
    </row>
    <row r="48" spans="1:6" s="13" customFormat="1" ht="72.75" customHeight="1" x14ac:dyDescent="0.15">
      <c r="A48" s="122" t="s">
        <v>20</v>
      </c>
      <c r="B48" s="122" t="s">
        <v>21</v>
      </c>
      <c r="C48" s="76" t="s">
        <v>22</v>
      </c>
      <c r="D48" s="76" t="s">
        <v>23</v>
      </c>
      <c r="E48" s="76" t="s">
        <v>24</v>
      </c>
      <c r="F48" s="122" t="s">
        <v>25</v>
      </c>
    </row>
    <row r="49" spans="1:19" s="13" customFormat="1" ht="9.75" x14ac:dyDescent="0.15">
      <c r="A49" s="122"/>
      <c r="B49" s="122"/>
      <c r="C49" s="76" t="s">
        <v>26</v>
      </c>
      <c r="D49" s="76" t="s">
        <v>27</v>
      </c>
      <c r="E49" s="76" t="s">
        <v>28</v>
      </c>
      <c r="F49" s="122"/>
    </row>
    <row r="50" spans="1:19" s="13" customFormat="1" ht="15" customHeight="1" x14ac:dyDescent="0.25">
      <c r="A50" s="76"/>
      <c r="B50" s="122" t="s">
        <v>29</v>
      </c>
      <c r="C50" s="122"/>
      <c r="D50" s="122"/>
      <c r="E50" s="122"/>
      <c r="F50" s="122"/>
      <c r="H50" s="62"/>
      <c r="I50" s="62"/>
      <c r="J50" s="62"/>
      <c r="K50" s="62"/>
      <c r="L50" s="63"/>
      <c r="M50" s="63"/>
      <c r="N50" s="63"/>
      <c r="O50" s="63"/>
      <c r="P50" s="63"/>
      <c r="Q50" s="61"/>
      <c r="R50" s="61">
        <v>4346.74</v>
      </c>
      <c r="S50" s="63"/>
    </row>
    <row r="51" spans="1:19" x14ac:dyDescent="0.25">
      <c r="A51" s="14" t="s">
        <v>30</v>
      </c>
      <c r="B51" s="15">
        <f>J52</f>
        <v>61303.14</v>
      </c>
      <c r="C51" s="15">
        <f>N59+3629.47+568.68+968.4+O63+4014.28+649.92</f>
        <v>78150.77</v>
      </c>
      <c r="D51" s="15">
        <f>P61</f>
        <v>7603.2000000000007</v>
      </c>
      <c r="E51" s="15">
        <f>C51+D51</f>
        <v>85753.97</v>
      </c>
      <c r="F51" s="15">
        <f>J55+K55</f>
        <v>54952.91</v>
      </c>
      <c r="H51" s="165" t="s">
        <v>82</v>
      </c>
      <c r="I51" s="165"/>
      <c r="J51" s="165"/>
      <c r="K51" s="165"/>
      <c r="L51" s="62"/>
      <c r="M51" s="62"/>
      <c r="N51" s="62"/>
      <c r="O51" s="62"/>
      <c r="P51" s="62"/>
      <c r="Q51" s="64"/>
      <c r="R51" s="64">
        <v>3902.05</v>
      </c>
      <c r="S51" s="62"/>
    </row>
    <row r="52" spans="1:19" x14ac:dyDescent="0.25">
      <c r="A52" s="14" t="s">
        <v>31</v>
      </c>
      <c r="B52" s="15"/>
      <c r="C52" s="16">
        <v>0</v>
      </c>
      <c r="D52" s="16">
        <v>0</v>
      </c>
      <c r="E52" s="16">
        <f t="shared" ref="E52:E67" si="0">C52+D52</f>
        <v>0</v>
      </c>
      <c r="F52" s="16">
        <v>0</v>
      </c>
      <c r="H52" s="68" t="s">
        <v>64</v>
      </c>
      <c r="I52" s="69">
        <v>56762.76</v>
      </c>
      <c r="J52" s="173">
        <f>SUM(I52:I53)</f>
        <v>61303.14</v>
      </c>
      <c r="K52" s="68"/>
      <c r="L52" s="62"/>
      <c r="M52" s="62"/>
      <c r="N52" s="62"/>
      <c r="O52" s="62"/>
      <c r="P52" s="62"/>
      <c r="Q52" s="64"/>
      <c r="R52" s="64">
        <v>3629.47</v>
      </c>
      <c r="S52" s="62"/>
    </row>
    <row r="53" spans="1:19" x14ac:dyDescent="0.25">
      <c r="A53" s="14" t="s">
        <v>32</v>
      </c>
      <c r="B53" s="16">
        <v>0</v>
      </c>
      <c r="C53" s="16">
        <v>0</v>
      </c>
      <c r="D53" s="16">
        <v>0</v>
      </c>
      <c r="E53" s="16">
        <f t="shared" si="0"/>
        <v>0</v>
      </c>
      <c r="F53" s="16">
        <v>0</v>
      </c>
      <c r="H53" s="68" t="s">
        <v>65</v>
      </c>
      <c r="I53" s="69">
        <v>4540.38</v>
      </c>
      <c r="J53" s="173"/>
      <c r="K53" s="68"/>
      <c r="L53" s="62"/>
      <c r="M53" s="62"/>
      <c r="N53" s="62"/>
      <c r="O53" s="62"/>
      <c r="P53" s="63"/>
      <c r="Q53" s="61"/>
      <c r="R53" s="61">
        <v>4527.4399999999996</v>
      </c>
      <c r="S53" s="62"/>
    </row>
    <row r="54" spans="1:19" ht="19.5" x14ac:dyDescent="0.25">
      <c r="A54" s="14" t="s">
        <v>33</v>
      </c>
      <c r="B54" s="16">
        <v>0</v>
      </c>
      <c r="C54" s="16">
        <v>0</v>
      </c>
      <c r="D54" s="16">
        <v>0</v>
      </c>
      <c r="E54" s="16">
        <f t="shared" si="0"/>
        <v>0</v>
      </c>
      <c r="F54" s="16">
        <v>0</v>
      </c>
      <c r="H54" s="174" t="s">
        <v>83</v>
      </c>
      <c r="I54" s="175"/>
      <c r="J54" s="175"/>
      <c r="K54" s="176"/>
      <c r="L54" s="62"/>
      <c r="M54" s="62"/>
      <c r="N54" s="62"/>
      <c r="O54" s="62"/>
      <c r="P54" s="63"/>
      <c r="Q54" s="61"/>
      <c r="R54" s="64">
        <v>568.67999999999995</v>
      </c>
      <c r="S54" s="62"/>
    </row>
    <row r="55" spans="1:19" x14ac:dyDescent="0.25">
      <c r="A55" s="14" t="s">
        <v>34</v>
      </c>
      <c r="B55" s="16">
        <v>0</v>
      </c>
      <c r="C55" s="16">
        <v>0</v>
      </c>
      <c r="D55" s="16">
        <v>0</v>
      </c>
      <c r="E55" s="16">
        <f t="shared" si="0"/>
        <v>0</v>
      </c>
      <c r="F55" s="16">
        <v>0</v>
      </c>
      <c r="H55" s="68" t="s">
        <v>65</v>
      </c>
      <c r="I55" s="69">
        <v>4540.38</v>
      </c>
      <c r="J55" s="167">
        <f>SUM(I55:I57)</f>
        <v>13438.91</v>
      </c>
      <c r="K55" s="169">
        <v>41514</v>
      </c>
      <c r="L55" s="62"/>
      <c r="M55" s="62"/>
      <c r="N55" s="62"/>
      <c r="O55" s="62"/>
      <c r="P55" s="63"/>
      <c r="Q55" s="61"/>
      <c r="R55" s="64">
        <v>42770.13</v>
      </c>
      <c r="S55" s="62"/>
    </row>
    <row r="56" spans="1:19" ht="19.5" x14ac:dyDescent="0.25">
      <c r="A56" s="14" t="s">
        <v>35</v>
      </c>
      <c r="B56" s="16">
        <v>0</v>
      </c>
      <c r="C56" s="16">
        <v>0</v>
      </c>
      <c r="D56" s="16">
        <v>0</v>
      </c>
      <c r="E56" s="16">
        <f t="shared" si="0"/>
        <v>0</v>
      </c>
      <c r="F56" s="16">
        <v>0</v>
      </c>
      <c r="H56" s="68" t="s">
        <v>66</v>
      </c>
      <c r="I56" s="69">
        <v>4817.3900000000003</v>
      </c>
      <c r="J56" s="168"/>
      <c r="K56" s="170"/>
      <c r="L56" s="62"/>
      <c r="M56" s="62"/>
      <c r="N56" s="62"/>
      <c r="O56" s="62"/>
      <c r="P56" s="63"/>
      <c r="Q56" s="61">
        <v>8.5</v>
      </c>
      <c r="R56" s="64">
        <v>4706.7700000000004</v>
      </c>
      <c r="S56" s="62"/>
    </row>
    <row r="57" spans="1:19" x14ac:dyDescent="0.25">
      <c r="A57" s="14" t="s">
        <v>36</v>
      </c>
      <c r="B57" s="16">
        <v>0</v>
      </c>
      <c r="C57" s="16">
        <v>0</v>
      </c>
      <c r="D57" s="16">
        <v>0</v>
      </c>
      <c r="E57" s="16">
        <f t="shared" si="0"/>
        <v>0</v>
      </c>
      <c r="F57" s="16">
        <v>0</v>
      </c>
      <c r="H57" s="68" t="s">
        <v>67</v>
      </c>
      <c r="I57" s="69">
        <f>4003.39+77.75</f>
        <v>4081.14</v>
      </c>
      <c r="J57" s="168"/>
      <c r="K57" s="171"/>
      <c r="L57" s="62"/>
      <c r="M57" s="62"/>
      <c r="N57" s="62"/>
      <c r="O57" s="62"/>
      <c r="P57" s="63"/>
      <c r="Q57" s="61">
        <v>49</v>
      </c>
      <c r="R57" s="64">
        <v>4193.4399999999996</v>
      </c>
      <c r="S57" s="62"/>
    </row>
    <row r="58" spans="1:19" ht="19.5" x14ac:dyDescent="0.25">
      <c r="A58" s="14" t="s">
        <v>37</v>
      </c>
      <c r="B58" s="16">
        <v>0</v>
      </c>
      <c r="C58" s="16">
        <v>0</v>
      </c>
      <c r="D58" s="16">
        <v>0</v>
      </c>
      <c r="E58" s="16">
        <f t="shared" si="0"/>
        <v>0</v>
      </c>
      <c r="F58" s="16">
        <v>0</v>
      </c>
      <c r="H58" s="165" t="s">
        <v>88</v>
      </c>
      <c r="I58" s="165"/>
      <c r="J58" s="165"/>
      <c r="K58" s="70" t="s">
        <v>84</v>
      </c>
      <c r="L58" s="62"/>
      <c r="M58" s="165" t="s">
        <v>89</v>
      </c>
      <c r="N58" s="165"/>
      <c r="O58" s="165"/>
      <c r="P58" s="62"/>
      <c r="Q58" s="61">
        <v>10</v>
      </c>
      <c r="R58" s="64">
        <v>3873.45</v>
      </c>
      <c r="S58" s="62"/>
    </row>
    <row r="59" spans="1:19" x14ac:dyDescent="0.25">
      <c r="A59" s="14" t="s">
        <v>38</v>
      </c>
      <c r="B59" s="16">
        <v>0</v>
      </c>
      <c r="C59" s="16">
        <v>0</v>
      </c>
      <c r="D59" s="16">
        <v>0</v>
      </c>
      <c r="E59" s="16">
        <f t="shared" si="0"/>
        <v>0</v>
      </c>
      <c r="F59" s="16">
        <v>0</v>
      </c>
      <c r="H59" s="68" t="s">
        <v>85</v>
      </c>
      <c r="I59" s="69">
        <v>41514</v>
      </c>
      <c r="J59" s="166">
        <f>SUM(I59:I62)</f>
        <v>41514</v>
      </c>
      <c r="K59" s="172">
        <f>56+8.02</f>
        <v>64.02</v>
      </c>
      <c r="L59" s="62"/>
      <c r="M59" s="68" t="s">
        <v>85</v>
      </c>
      <c r="N59" s="69">
        <v>42770.13</v>
      </c>
      <c r="O59" s="166">
        <f>SUM(N59:N62)</f>
        <v>53454.979999999996</v>
      </c>
      <c r="P59" s="62"/>
      <c r="Q59" s="61">
        <v>10</v>
      </c>
      <c r="R59" s="64">
        <v>25.9</v>
      </c>
      <c r="S59" s="62"/>
    </row>
    <row r="60" spans="1:19" x14ac:dyDescent="0.25">
      <c r="A60" s="14" t="s">
        <v>39</v>
      </c>
      <c r="B60" s="16">
        <v>0</v>
      </c>
      <c r="C60" s="16">
        <v>0</v>
      </c>
      <c r="D60" s="16">
        <v>0</v>
      </c>
      <c r="E60" s="16">
        <f t="shared" si="0"/>
        <v>0</v>
      </c>
      <c r="F60" s="16">
        <v>0</v>
      </c>
      <c r="H60" s="68" t="s">
        <v>73</v>
      </c>
      <c r="I60" s="69">
        <v>0</v>
      </c>
      <c r="J60" s="166"/>
      <c r="K60" s="172"/>
      <c r="L60" s="64"/>
      <c r="M60" s="68" t="s">
        <v>73</v>
      </c>
      <c r="N60" s="69">
        <f>568.68+642.92</f>
        <v>1211.5999999999999</v>
      </c>
      <c r="O60" s="166"/>
      <c r="P60" s="62"/>
      <c r="Q60" s="65">
        <v>10</v>
      </c>
      <c r="R60" s="64">
        <v>34.54</v>
      </c>
      <c r="S60" s="62"/>
    </row>
    <row r="61" spans="1:19" x14ac:dyDescent="0.25">
      <c r="A61" s="14" t="s">
        <v>40</v>
      </c>
      <c r="B61" s="16">
        <v>0</v>
      </c>
      <c r="C61" s="16">
        <v>0</v>
      </c>
      <c r="D61" s="16">
        <v>0</v>
      </c>
      <c r="E61" s="16">
        <f t="shared" si="0"/>
        <v>0</v>
      </c>
      <c r="F61" s="16">
        <v>0</v>
      </c>
      <c r="H61" s="68" t="s">
        <v>74</v>
      </c>
      <c r="I61" s="69">
        <v>0</v>
      </c>
      <c r="J61" s="166"/>
      <c r="K61" s="172"/>
      <c r="L61" s="64"/>
      <c r="M61" s="68" t="s">
        <v>74</v>
      </c>
      <c r="N61" s="69">
        <f>3629.47+4014.28</f>
        <v>7643.75</v>
      </c>
      <c r="O61" s="166"/>
      <c r="P61" s="64">
        <f>861.1+6678.08+64.02</f>
        <v>7603.2000000000007</v>
      </c>
      <c r="Q61" s="61">
        <v>10</v>
      </c>
      <c r="R61" s="64">
        <v>468.27</v>
      </c>
      <c r="S61" s="62"/>
    </row>
    <row r="62" spans="1:19" x14ac:dyDescent="0.25">
      <c r="A62" s="14" t="s">
        <v>41</v>
      </c>
      <c r="B62" s="16">
        <v>0</v>
      </c>
      <c r="C62" s="16">
        <v>0</v>
      </c>
      <c r="D62" s="16">
        <v>0</v>
      </c>
      <c r="E62" s="16">
        <f t="shared" si="0"/>
        <v>0</v>
      </c>
      <c r="F62" s="16">
        <v>0</v>
      </c>
      <c r="H62" s="68" t="s">
        <v>76</v>
      </c>
      <c r="I62" s="69">
        <v>0</v>
      </c>
      <c r="J62" s="166"/>
      <c r="K62" s="172"/>
      <c r="L62" s="64"/>
      <c r="M62" s="68" t="s">
        <v>76</v>
      </c>
      <c r="N62" s="69">
        <f>25.9+34.54+468.27+244.13+534.44+522.22</f>
        <v>1829.5000000000002</v>
      </c>
      <c r="O62" s="166"/>
      <c r="P62" s="62"/>
      <c r="Q62" s="65">
        <v>2</v>
      </c>
      <c r="R62" s="64">
        <v>244.13</v>
      </c>
      <c r="S62" s="62"/>
    </row>
    <row r="63" spans="1:19" ht="19.5" x14ac:dyDescent="0.25">
      <c r="A63" s="14" t="s">
        <v>42</v>
      </c>
      <c r="B63" s="16">
        <v>0</v>
      </c>
      <c r="C63" s="16">
        <v>0</v>
      </c>
      <c r="D63" s="16">
        <v>0</v>
      </c>
      <c r="E63" s="16">
        <f t="shared" si="0"/>
        <v>0</v>
      </c>
      <c r="F63" s="16">
        <v>0</v>
      </c>
      <c r="H63" s="165" t="s">
        <v>86</v>
      </c>
      <c r="I63" s="165"/>
      <c r="J63" s="165"/>
      <c r="K63" s="165"/>
      <c r="L63" s="62"/>
      <c r="M63" s="68" t="s">
        <v>65</v>
      </c>
      <c r="N63" s="69">
        <f>4346.74+4193.44</f>
        <v>8540.18</v>
      </c>
      <c r="O63" s="167">
        <f>SUM(N63:N65)</f>
        <v>25549.89</v>
      </c>
      <c r="P63" s="62"/>
      <c r="Q63" s="61">
        <v>5.53</v>
      </c>
      <c r="R63" s="64">
        <v>534.44000000000005</v>
      </c>
      <c r="S63" s="62"/>
    </row>
    <row r="64" spans="1:19" x14ac:dyDescent="0.25">
      <c r="A64" s="14" t="s">
        <v>43</v>
      </c>
      <c r="B64" s="16">
        <v>0</v>
      </c>
      <c r="C64" s="16">
        <v>0</v>
      </c>
      <c r="D64" s="16">
        <v>0</v>
      </c>
      <c r="E64" s="16">
        <f t="shared" si="0"/>
        <v>0</v>
      </c>
      <c r="F64" s="16">
        <v>0</v>
      </c>
      <c r="H64" s="163" t="s">
        <v>87</v>
      </c>
      <c r="I64" s="164"/>
      <c r="J64" s="71">
        <f>J59+J55</f>
        <v>54952.91</v>
      </c>
      <c r="K64" s="161">
        <f>SUM(J64:J65)</f>
        <v>55016.93</v>
      </c>
      <c r="L64" s="62"/>
      <c r="M64" s="68" t="s">
        <v>66</v>
      </c>
      <c r="N64" s="69">
        <f>4527.44+4706.77</f>
        <v>9234.2099999999991</v>
      </c>
      <c r="O64" s="168"/>
      <c r="P64" s="62"/>
      <c r="Q64" s="65">
        <v>22.2</v>
      </c>
      <c r="R64" s="64">
        <v>4014.28</v>
      </c>
      <c r="S64" s="62"/>
    </row>
    <row r="65" spans="1:19" ht="19.5" x14ac:dyDescent="0.25">
      <c r="A65" s="14" t="s">
        <v>44</v>
      </c>
      <c r="B65" s="15">
        <f>Q67</f>
        <v>137.23000000000002</v>
      </c>
      <c r="C65" s="16">
        <v>0</v>
      </c>
      <c r="D65" s="48">
        <f>B65</f>
        <v>137.23000000000002</v>
      </c>
      <c r="E65" s="16">
        <f t="shared" si="0"/>
        <v>137.23000000000002</v>
      </c>
      <c r="F65" s="15">
        <v>0</v>
      </c>
      <c r="H65" s="68" t="str">
        <f>K58</f>
        <v>Recursos Proprios - CEIVI</v>
      </c>
      <c r="I65" s="68"/>
      <c r="J65" s="71">
        <f>K59</f>
        <v>64.02</v>
      </c>
      <c r="K65" s="162"/>
      <c r="L65" s="62"/>
      <c r="M65" s="68" t="s">
        <v>67</v>
      </c>
      <c r="N65" s="69">
        <f>3902.05+3873.45</f>
        <v>7775.5</v>
      </c>
      <c r="O65" s="168"/>
      <c r="P65" s="62"/>
      <c r="Q65" s="65">
        <f>SUM(Q56:Q64)</f>
        <v>127.23</v>
      </c>
      <c r="R65" s="64">
        <v>522.22</v>
      </c>
      <c r="S65" s="62"/>
    </row>
    <row r="66" spans="1:19" x14ac:dyDescent="0.25">
      <c r="A66" s="14" t="s">
        <v>45</v>
      </c>
      <c r="B66" s="16">
        <v>0</v>
      </c>
      <c r="C66" s="16">
        <v>0</v>
      </c>
      <c r="D66" s="16">
        <v>0</v>
      </c>
      <c r="E66" s="16">
        <f t="shared" si="0"/>
        <v>0</v>
      </c>
      <c r="F66" s="16">
        <v>0</v>
      </c>
      <c r="H66" s="62"/>
      <c r="I66" s="64"/>
      <c r="J66" s="67"/>
      <c r="K66" s="67"/>
      <c r="L66" s="62"/>
      <c r="M66" s="62"/>
      <c r="N66" s="62"/>
      <c r="O66" s="62"/>
      <c r="P66" s="62"/>
      <c r="Q66" s="65">
        <v>10</v>
      </c>
      <c r="R66" s="64">
        <v>649.91999999999996</v>
      </c>
      <c r="S66" s="62"/>
    </row>
    <row r="67" spans="1:19" x14ac:dyDescent="0.25">
      <c r="A67" s="17" t="s">
        <v>46</v>
      </c>
      <c r="B67" s="20">
        <f>SUM(B51:B66)</f>
        <v>61440.37</v>
      </c>
      <c r="C67" s="20">
        <f>SUM(C51:C66)</f>
        <v>78150.77</v>
      </c>
      <c r="D67" s="20">
        <f>SUM(D51:D66)</f>
        <v>7740.43</v>
      </c>
      <c r="E67" s="20">
        <f t="shared" si="0"/>
        <v>85891.200000000012</v>
      </c>
      <c r="F67" s="20">
        <f>SUM(F51:F66)</f>
        <v>54952.91</v>
      </c>
      <c r="H67" s="66"/>
      <c r="I67" s="66"/>
      <c r="J67" s="65"/>
      <c r="K67" s="62"/>
      <c r="L67" s="62"/>
      <c r="M67" s="62"/>
      <c r="N67" s="62"/>
      <c r="O67" s="62"/>
      <c r="P67" s="62"/>
      <c r="Q67" s="65">
        <f>Q65+Q66</f>
        <v>137.23000000000002</v>
      </c>
      <c r="R67" s="64">
        <v>6678.08</v>
      </c>
      <c r="S67" s="62"/>
    </row>
    <row r="68" spans="1:19" ht="109.5" customHeight="1" x14ac:dyDescent="0.25">
      <c r="A68" s="119" t="s">
        <v>47</v>
      </c>
      <c r="B68" s="120"/>
      <c r="C68" s="120"/>
      <c r="D68" s="120"/>
      <c r="E68" s="120"/>
      <c r="F68" s="120"/>
      <c r="R68" s="83">
        <f>SUM(R50:R67)</f>
        <v>85689.95</v>
      </c>
    </row>
    <row r="69" spans="1:19" x14ac:dyDescent="0.25">
      <c r="A69" s="121" t="s">
        <v>48</v>
      </c>
      <c r="B69" s="121"/>
      <c r="C69" s="121"/>
      <c r="D69" s="121"/>
      <c r="E69" s="121"/>
      <c r="F69" s="121"/>
      <c r="I69" s="44"/>
      <c r="R69" s="83">
        <f>R68+Q65+10</f>
        <v>85827.18</v>
      </c>
    </row>
    <row r="70" spans="1:19" x14ac:dyDescent="0.25">
      <c r="A70" s="117" t="s">
        <v>49</v>
      </c>
      <c r="B70" s="117"/>
      <c r="C70" s="117"/>
      <c r="D70" s="117"/>
      <c r="E70" s="118">
        <f>E36</f>
        <v>146881.30999999997</v>
      </c>
      <c r="F70" s="118"/>
      <c r="H70" s="78" t="s">
        <v>90</v>
      </c>
      <c r="I70" s="45">
        <v>37140.86</v>
      </c>
      <c r="J70" s="177">
        <f>SUM(I70:I76)</f>
        <v>60990.110000000008</v>
      </c>
      <c r="K70" s="179">
        <f>E74-J70</f>
        <v>0</v>
      </c>
    </row>
    <row r="71" spans="1:19" x14ac:dyDescent="0.25">
      <c r="A71" s="117" t="s">
        <v>50</v>
      </c>
      <c r="B71" s="117"/>
      <c r="C71" s="117"/>
      <c r="D71" s="117"/>
      <c r="E71" s="118">
        <f>C67+D67</f>
        <v>85891.200000000012</v>
      </c>
      <c r="F71" s="118"/>
      <c r="H71" s="78" t="s">
        <v>91</v>
      </c>
      <c r="I71" s="45">
        <f>Janeiro!J69</f>
        <v>387.10000000000582</v>
      </c>
      <c r="J71" s="178"/>
      <c r="K71" s="180"/>
    </row>
    <row r="72" spans="1:19" x14ac:dyDescent="0.25">
      <c r="A72" s="117" t="s">
        <v>51</v>
      </c>
      <c r="B72" s="117"/>
      <c r="C72" s="117"/>
      <c r="D72" s="117"/>
      <c r="E72" s="118">
        <f>E33-(E71-E35)</f>
        <v>60990.109999999971</v>
      </c>
      <c r="F72" s="118"/>
      <c r="H72" s="78" t="s">
        <v>74</v>
      </c>
      <c r="I72" s="45">
        <v>2008.86</v>
      </c>
      <c r="J72" s="178"/>
      <c r="K72" s="180"/>
    </row>
    <row r="73" spans="1:19" x14ac:dyDescent="0.25">
      <c r="A73" s="117" t="s">
        <v>52</v>
      </c>
      <c r="B73" s="117"/>
      <c r="C73" s="117"/>
      <c r="D73" s="117"/>
      <c r="E73" s="118">
        <v>0</v>
      </c>
      <c r="F73" s="118"/>
      <c r="H73" s="72" t="s">
        <v>73</v>
      </c>
      <c r="I73" s="45">
        <v>227.97</v>
      </c>
      <c r="J73" s="178"/>
      <c r="K73" s="180"/>
    </row>
    <row r="74" spans="1:19" x14ac:dyDescent="0.25">
      <c r="A74" s="117" t="s">
        <v>53</v>
      </c>
      <c r="B74" s="117"/>
      <c r="C74" s="117"/>
      <c r="D74" s="117"/>
      <c r="E74" s="118">
        <f>E72-E73</f>
        <v>60990.109999999971</v>
      </c>
      <c r="F74" s="118"/>
      <c r="H74" s="72" t="s">
        <v>65</v>
      </c>
      <c r="I74" s="49">
        <v>4113.32</v>
      </c>
      <c r="J74" s="178"/>
      <c r="K74" s="180"/>
    </row>
    <row r="75" spans="1:19" ht="15" customHeight="1" x14ac:dyDescent="0.25">
      <c r="A75" s="113" t="s">
        <v>54</v>
      </c>
      <c r="B75" s="113"/>
      <c r="C75" s="113"/>
      <c r="D75" s="113"/>
      <c r="E75" s="113"/>
      <c r="F75" s="113"/>
      <c r="H75" s="72" t="s">
        <v>92</v>
      </c>
      <c r="I75" s="73">
        <v>16061</v>
      </c>
      <c r="J75" s="178"/>
      <c r="K75" s="180"/>
    </row>
    <row r="76" spans="1:19" x14ac:dyDescent="0.25">
      <c r="A76" s="113"/>
      <c r="B76" s="113"/>
      <c r="C76" s="113"/>
      <c r="D76" s="113"/>
      <c r="E76" s="113"/>
      <c r="F76" s="113"/>
      <c r="H76" s="72" t="s">
        <v>92</v>
      </c>
      <c r="I76" s="45">
        <v>1051</v>
      </c>
    </row>
    <row r="77" spans="1:19" ht="9.75" customHeight="1" x14ac:dyDescent="0.25">
      <c r="H77" s="72"/>
      <c r="I77" s="45"/>
    </row>
    <row r="78" spans="1:19" x14ac:dyDescent="0.25">
      <c r="A78" s="114" t="s">
        <v>98</v>
      </c>
      <c r="B78" s="114"/>
      <c r="C78" s="114"/>
      <c r="D78" s="114"/>
      <c r="E78" s="114"/>
      <c r="F78" s="114"/>
    </row>
    <row r="79" spans="1:19" x14ac:dyDescent="0.25">
      <c r="A79" s="21"/>
      <c r="B79" s="21"/>
      <c r="C79" s="115"/>
      <c r="D79" s="115"/>
      <c r="E79" s="115"/>
      <c r="F79" s="115"/>
    </row>
    <row r="80" spans="1:19" x14ac:dyDescent="0.25">
      <c r="A80" s="116" t="s">
        <v>56</v>
      </c>
      <c r="B80" s="116"/>
      <c r="C80" s="116"/>
      <c r="D80" s="116"/>
      <c r="E80" s="116"/>
      <c r="F80" s="116"/>
    </row>
  </sheetData>
  <mergeCells count="75">
    <mergeCell ref="C79:F79"/>
    <mergeCell ref="A80:F80"/>
    <mergeCell ref="A73:D73"/>
    <mergeCell ref="E73:F73"/>
    <mergeCell ref="A74:D74"/>
    <mergeCell ref="E74:F74"/>
    <mergeCell ref="A75:F76"/>
    <mergeCell ref="A78:F78"/>
    <mergeCell ref="A68:F68"/>
    <mergeCell ref="A69:F69"/>
    <mergeCell ref="A70:D70"/>
    <mergeCell ref="E70:F70"/>
    <mergeCell ref="J70:J75"/>
    <mergeCell ref="K70:K75"/>
    <mergeCell ref="A71:D71"/>
    <mergeCell ref="E71:F71"/>
    <mergeCell ref="A72:D72"/>
    <mergeCell ref="E72:F72"/>
    <mergeCell ref="M58:O58"/>
    <mergeCell ref="J59:J62"/>
    <mergeCell ref="K59:K62"/>
    <mergeCell ref="O59:O62"/>
    <mergeCell ref="H63:K63"/>
    <mergeCell ref="O63:O65"/>
    <mergeCell ref="H64:I64"/>
    <mergeCell ref="K64:K65"/>
    <mergeCell ref="H58:J58"/>
    <mergeCell ref="H51:K51"/>
    <mergeCell ref="J52:J53"/>
    <mergeCell ref="H54:K54"/>
    <mergeCell ref="J55:J57"/>
    <mergeCell ref="K55:K57"/>
    <mergeCell ref="B50:F50"/>
    <mergeCell ref="A34:C34"/>
    <mergeCell ref="E34:F34"/>
    <mergeCell ref="A35:C35"/>
    <mergeCell ref="E35:F35"/>
    <mergeCell ref="A36:C36"/>
    <mergeCell ref="E36:F36"/>
    <mergeCell ref="A37:F37"/>
    <mergeCell ref="A38:F38"/>
    <mergeCell ref="A48:A49"/>
    <mergeCell ref="B48:B49"/>
    <mergeCell ref="F48:F49"/>
    <mergeCell ref="A31:C31"/>
    <mergeCell ref="E31:F31"/>
    <mergeCell ref="A32:C32"/>
    <mergeCell ref="E32:F32"/>
    <mergeCell ref="A33:C33"/>
    <mergeCell ref="E33:F33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</mergeCells>
  <pageMargins left="0.31496062992125984" right="0.19685039370078741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76AE7-1216-443D-8C98-B23C1B90B88B}">
  <dimension ref="A8:Y81"/>
  <sheetViews>
    <sheetView topLeftCell="A67" workbookViewId="0">
      <selection activeCell="G67" sqref="G1:Y1048576"/>
    </sheetView>
  </sheetViews>
  <sheetFormatPr defaultRowHeight="15" x14ac:dyDescent="0.25"/>
  <cols>
    <col min="1" max="1" width="16.7109375" style="87" customWidth="1"/>
    <col min="2" max="2" width="15.85546875" style="87" bestFit="1" customWidth="1"/>
    <col min="3" max="3" width="16.42578125" style="87" bestFit="1" customWidth="1"/>
    <col min="4" max="4" width="16.7109375" style="87" customWidth="1"/>
    <col min="5" max="5" width="14.85546875" style="87" bestFit="1" customWidth="1"/>
    <col min="6" max="6" width="15.85546875" style="87" bestFit="1" customWidth="1"/>
    <col min="7" max="7" width="21.42578125" style="87" hidden="1" customWidth="1"/>
    <col min="8" max="8" width="21.140625" style="87" hidden="1" customWidth="1"/>
    <col min="9" max="10" width="13.28515625" style="87" hidden="1" customWidth="1"/>
    <col min="11" max="11" width="21.140625" style="87" hidden="1" customWidth="1"/>
    <col min="12" max="12" width="11.28515625" style="87" hidden="1" customWidth="1"/>
    <col min="13" max="13" width="17" style="87" hidden="1" customWidth="1"/>
    <col min="14" max="15" width="12.42578125" style="87" hidden="1" customWidth="1"/>
    <col min="16" max="16" width="10.5703125" style="87" hidden="1" customWidth="1"/>
    <col min="17" max="17" width="9.5703125" style="87" hidden="1" customWidth="1"/>
    <col min="18" max="18" width="13.28515625" style="87" hidden="1" customWidth="1"/>
    <col min="19" max="19" width="7.42578125" style="87" hidden="1" customWidth="1"/>
    <col min="20" max="20" width="10.28515625" style="87" hidden="1" customWidth="1"/>
    <col min="21" max="21" width="6" style="87" hidden="1" customWidth="1"/>
    <col min="22" max="22" width="8.28515625" style="87" hidden="1" customWidth="1"/>
    <col min="23" max="23" width="4.85546875" style="87" hidden="1" customWidth="1"/>
    <col min="24" max="24" width="8" style="87" hidden="1" customWidth="1"/>
    <col min="25" max="25" width="24.85546875" style="87" hidden="1" customWidth="1"/>
    <col min="26" max="27" width="9.140625" style="87" customWidth="1"/>
    <col min="28" max="28" width="2.28515625" style="87" customWidth="1"/>
    <col min="29" max="29" width="9.140625" style="87" customWidth="1"/>
    <col min="30" max="30" width="5.140625" style="87" customWidth="1"/>
    <col min="31" max="31" width="6" style="87" customWidth="1"/>
    <col min="32" max="16384" width="9.140625" style="87"/>
  </cols>
  <sheetData>
    <row r="8" spans="1:6" ht="23.25" x14ac:dyDescent="0.35">
      <c r="A8" s="187" t="s">
        <v>99</v>
      </c>
      <c r="B8" s="187"/>
      <c r="C8" s="187"/>
      <c r="D8" s="187"/>
      <c r="E8" s="187"/>
      <c r="F8" s="187"/>
    </row>
    <row r="9" spans="1:6" ht="29.25" customHeight="1" x14ac:dyDescent="0.25">
      <c r="A9" s="188" t="s">
        <v>0</v>
      </c>
      <c r="B9" s="189"/>
      <c r="C9" s="189"/>
      <c r="D9" s="189"/>
      <c r="E9" s="189"/>
      <c r="F9" s="189"/>
    </row>
    <row r="10" spans="1:6" ht="135" customHeight="1" x14ac:dyDescent="0.25">
      <c r="A10" s="190" t="s">
        <v>79</v>
      </c>
      <c r="B10" s="191"/>
      <c r="C10" s="191"/>
      <c r="D10" s="191"/>
      <c r="E10" s="191"/>
      <c r="F10" s="191"/>
    </row>
    <row r="11" spans="1:6" ht="15" customHeight="1" x14ac:dyDescent="0.25">
      <c r="A11" s="137"/>
      <c r="B11" s="137"/>
      <c r="C11" s="137"/>
      <c r="D11" s="137"/>
      <c r="E11" s="137"/>
      <c r="F11" s="137"/>
    </row>
    <row r="12" spans="1:6" x14ac:dyDescent="0.25">
      <c r="A12" s="192" t="s">
        <v>1</v>
      </c>
      <c r="B12" s="192"/>
      <c r="C12" s="192"/>
      <c r="D12" s="3" t="s">
        <v>2</v>
      </c>
      <c r="E12" s="3" t="s">
        <v>3</v>
      </c>
      <c r="F12" s="3" t="s">
        <v>4</v>
      </c>
    </row>
    <row r="13" spans="1:6" ht="18.75" customHeight="1" x14ac:dyDescent="0.25">
      <c r="A13" s="139" t="s">
        <v>5</v>
      </c>
      <c r="B13" s="139"/>
      <c r="C13" s="139"/>
      <c r="D13" s="2" t="s">
        <v>100</v>
      </c>
      <c r="E13" s="3" t="s">
        <v>61</v>
      </c>
      <c r="F13" s="81">
        <v>703840.05</v>
      </c>
    </row>
    <row r="14" spans="1:6" x14ac:dyDescent="0.25">
      <c r="A14" s="139" t="s">
        <v>6</v>
      </c>
      <c r="B14" s="139"/>
      <c r="C14" s="139"/>
      <c r="D14" s="3"/>
      <c r="E14" s="3"/>
      <c r="F14" s="81"/>
    </row>
    <row r="15" spans="1:6" x14ac:dyDescent="0.25">
      <c r="A15" s="139" t="s">
        <v>6</v>
      </c>
      <c r="B15" s="139"/>
      <c r="C15" s="139"/>
      <c r="D15" s="3"/>
      <c r="E15" s="3"/>
      <c r="F15" s="81"/>
    </row>
    <row r="16" spans="1:6" ht="15" customHeight="1" x14ac:dyDescent="0.25">
      <c r="A16" s="193"/>
      <c r="B16" s="194"/>
      <c r="C16" s="194"/>
      <c r="D16" s="194"/>
      <c r="E16" s="194"/>
      <c r="F16" s="194"/>
    </row>
    <row r="17" spans="1:6" x14ac:dyDescent="0.25">
      <c r="A17" s="192" t="s">
        <v>7</v>
      </c>
      <c r="B17" s="192"/>
      <c r="C17" s="192"/>
      <c r="D17" s="192"/>
      <c r="E17" s="192"/>
      <c r="F17" s="192"/>
    </row>
    <row r="18" spans="1:6" ht="27" x14ac:dyDescent="0.25">
      <c r="A18" s="3" t="s">
        <v>8</v>
      </c>
      <c r="B18" s="3" t="s">
        <v>9</v>
      </c>
      <c r="C18" s="3" t="s">
        <v>10</v>
      </c>
      <c r="D18" s="3" t="s">
        <v>11</v>
      </c>
      <c r="E18" s="192" t="s">
        <v>12</v>
      </c>
      <c r="F18" s="192"/>
    </row>
    <row r="19" spans="1:6" x14ac:dyDescent="0.25">
      <c r="A19" s="5">
        <v>43971</v>
      </c>
      <c r="B19" s="6">
        <v>63000</v>
      </c>
      <c r="C19" s="5">
        <v>43970</v>
      </c>
      <c r="D19" s="7">
        <v>191448</v>
      </c>
      <c r="E19" s="126">
        <v>63000</v>
      </c>
      <c r="F19" s="126"/>
    </row>
    <row r="20" spans="1:6" x14ac:dyDescent="0.25">
      <c r="A20" s="80"/>
      <c r="B20" s="7"/>
      <c r="C20" s="5"/>
      <c r="D20" s="7"/>
      <c r="E20" s="126"/>
      <c r="F20" s="126"/>
    </row>
    <row r="21" spans="1:6" x14ac:dyDescent="0.25">
      <c r="A21" s="80"/>
      <c r="B21" s="7"/>
      <c r="C21" s="80"/>
      <c r="D21" s="7"/>
      <c r="E21" s="126"/>
      <c r="F21" s="126"/>
    </row>
    <row r="22" spans="1:6" x14ac:dyDescent="0.25">
      <c r="A22" s="80"/>
      <c r="B22" s="7"/>
      <c r="C22" s="80"/>
      <c r="D22" s="7"/>
      <c r="E22" s="126"/>
      <c r="F22" s="126"/>
    </row>
    <row r="23" spans="1:6" x14ac:dyDescent="0.25">
      <c r="A23" s="80"/>
      <c r="B23" s="7"/>
      <c r="C23" s="80"/>
      <c r="D23" s="7"/>
      <c r="E23" s="126"/>
      <c r="F23" s="126"/>
    </row>
    <row r="24" spans="1:6" x14ac:dyDescent="0.25">
      <c r="A24" s="80"/>
      <c r="B24" s="7"/>
      <c r="C24" s="80"/>
      <c r="D24" s="7"/>
      <c r="E24" s="126"/>
      <c r="F24" s="126"/>
    </row>
    <row r="25" spans="1:6" x14ac:dyDescent="0.25">
      <c r="A25" s="80"/>
      <c r="B25" s="7"/>
      <c r="C25" s="80"/>
      <c r="D25" s="7"/>
      <c r="E25" s="126"/>
      <c r="F25" s="126"/>
    </row>
    <row r="26" spans="1:6" x14ac:dyDescent="0.25">
      <c r="A26" s="3"/>
      <c r="B26" s="9"/>
      <c r="C26" s="9"/>
      <c r="D26" s="3"/>
      <c r="E26" s="126"/>
      <c r="F26" s="126"/>
    </row>
    <row r="27" spans="1:6" x14ac:dyDescent="0.25">
      <c r="A27" s="3"/>
      <c r="B27" s="9"/>
      <c r="C27" s="9"/>
      <c r="D27" s="9"/>
      <c r="E27" s="126"/>
      <c r="F27" s="126"/>
    </row>
    <row r="28" spans="1:6" x14ac:dyDescent="0.25">
      <c r="A28" s="3"/>
      <c r="B28" s="9"/>
      <c r="C28" s="9"/>
      <c r="D28" s="9"/>
      <c r="E28" s="126"/>
      <c r="F28" s="126"/>
    </row>
    <row r="29" spans="1:6" x14ac:dyDescent="0.25">
      <c r="A29" s="125" t="s">
        <v>13</v>
      </c>
      <c r="B29" s="125"/>
      <c r="C29" s="125"/>
      <c r="D29" s="9"/>
      <c r="E29" s="126">
        <f>Abril!E74</f>
        <v>60990.109999999971</v>
      </c>
      <c r="F29" s="126"/>
    </row>
    <row r="30" spans="1:6" x14ac:dyDescent="0.25">
      <c r="A30" s="125" t="s">
        <v>14</v>
      </c>
      <c r="B30" s="125"/>
      <c r="C30" s="125"/>
      <c r="D30" s="9"/>
      <c r="E30" s="126">
        <f>E19+E20</f>
        <v>63000</v>
      </c>
      <c r="F30" s="126"/>
    </row>
    <row r="31" spans="1:6" x14ac:dyDescent="0.25">
      <c r="A31" s="125" t="s">
        <v>15</v>
      </c>
      <c r="B31" s="125"/>
      <c r="C31" s="125"/>
      <c r="D31" s="9"/>
      <c r="E31" s="126">
        <v>16.399999999999999</v>
      </c>
      <c r="F31" s="126"/>
    </row>
    <row r="32" spans="1:6" x14ac:dyDescent="0.25">
      <c r="A32" s="125" t="s">
        <v>16</v>
      </c>
      <c r="B32" s="125"/>
      <c r="C32" s="125"/>
      <c r="D32" s="9"/>
      <c r="E32" s="126"/>
      <c r="F32" s="126"/>
    </row>
    <row r="33" spans="1:6" x14ac:dyDescent="0.25">
      <c r="A33" s="125" t="s">
        <v>17</v>
      </c>
      <c r="B33" s="125"/>
      <c r="C33" s="125"/>
      <c r="D33" s="9"/>
      <c r="E33" s="126">
        <f>E29+E30+E31+E32</f>
        <v>124006.50999999997</v>
      </c>
      <c r="F33" s="126"/>
    </row>
    <row r="34" spans="1:6" x14ac:dyDescent="0.25">
      <c r="A34" s="123"/>
      <c r="B34" s="123"/>
      <c r="C34" s="123"/>
      <c r="D34" s="10"/>
      <c r="E34" s="124"/>
      <c r="F34" s="124"/>
    </row>
    <row r="35" spans="1:6" x14ac:dyDescent="0.25">
      <c r="A35" s="125" t="s">
        <v>18</v>
      </c>
      <c r="B35" s="125"/>
      <c r="C35" s="125"/>
      <c r="D35" s="9"/>
      <c r="E35" s="126">
        <f>K60</f>
        <v>4131.8</v>
      </c>
      <c r="F35" s="126"/>
    </row>
    <row r="36" spans="1:6" x14ac:dyDescent="0.25">
      <c r="A36" s="125" t="s">
        <v>19</v>
      </c>
      <c r="B36" s="125"/>
      <c r="C36" s="125"/>
      <c r="D36" s="9"/>
      <c r="E36" s="126">
        <f>E33+E35</f>
        <v>128138.30999999997</v>
      </c>
      <c r="F36" s="126"/>
    </row>
    <row r="37" spans="1:6" ht="54" customHeight="1" x14ac:dyDescent="0.25">
      <c r="A37" s="127" t="s">
        <v>78</v>
      </c>
      <c r="B37" s="128"/>
      <c r="C37" s="128"/>
      <c r="D37" s="128"/>
      <c r="E37" s="128"/>
      <c r="F37" s="128"/>
    </row>
    <row r="38" spans="1:6" ht="15" customHeight="1" x14ac:dyDescent="0.25">
      <c r="A38" s="186"/>
      <c r="B38" s="186"/>
      <c r="C38" s="186"/>
      <c r="D38" s="186"/>
      <c r="E38" s="186"/>
      <c r="F38" s="186"/>
    </row>
    <row r="39" spans="1:6" ht="15" customHeight="1" x14ac:dyDescent="0.25">
      <c r="A39" s="82"/>
      <c r="B39" s="82"/>
      <c r="C39" s="82"/>
      <c r="D39" s="82"/>
      <c r="E39" s="82"/>
      <c r="F39" s="82"/>
    </row>
    <row r="40" spans="1:6" ht="15" customHeight="1" x14ac:dyDescent="0.25">
      <c r="A40" s="82"/>
      <c r="B40" s="82"/>
      <c r="C40" s="82"/>
      <c r="D40" s="82"/>
      <c r="E40" s="82"/>
      <c r="F40" s="82"/>
    </row>
    <row r="41" spans="1:6" ht="15" customHeight="1" x14ac:dyDescent="0.25">
      <c r="A41" s="82"/>
      <c r="B41" s="82"/>
      <c r="C41" s="82"/>
      <c r="D41" s="82"/>
      <c r="E41" s="82"/>
      <c r="F41" s="82"/>
    </row>
    <row r="42" spans="1:6" ht="15" customHeight="1" x14ac:dyDescent="0.25">
      <c r="A42" s="82"/>
      <c r="B42" s="82"/>
      <c r="C42" s="82"/>
      <c r="D42" s="82"/>
      <c r="E42" s="82"/>
      <c r="F42" s="82"/>
    </row>
    <row r="43" spans="1:6" ht="15" customHeight="1" x14ac:dyDescent="0.25">
      <c r="A43" s="82"/>
      <c r="B43" s="82"/>
      <c r="C43" s="82"/>
      <c r="D43" s="82"/>
      <c r="E43" s="82"/>
      <c r="F43" s="82"/>
    </row>
    <row r="44" spans="1:6" ht="15" customHeight="1" x14ac:dyDescent="0.25">
      <c r="A44" s="82"/>
      <c r="B44" s="82"/>
      <c r="C44" s="82"/>
      <c r="D44" s="82"/>
      <c r="E44" s="82"/>
      <c r="F44" s="82"/>
    </row>
    <row r="45" spans="1:6" ht="15" customHeight="1" x14ac:dyDescent="0.25">
      <c r="A45" s="82"/>
      <c r="B45" s="82"/>
      <c r="C45" s="82"/>
      <c r="D45" s="82"/>
      <c r="E45" s="82"/>
      <c r="F45" s="82"/>
    </row>
    <row r="46" spans="1:6" ht="15" customHeight="1" x14ac:dyDescent="0.25">
      <c r="A46" s="82"/>
      <c r="B46" s="82"/>
      <c r="C46" s="82"/>
      <c r="D46" s="82"/>
      <c r="E46" s="82"/>
      <c r="F46" s="82"/>
    </row>
    <row r="47" spans="1:6" ht="15" customHeight="1" x14ac:dyDescent="0.25">
      <c r="A47" s="82"/>
      <c r="B47" s="82"/>
      <c r="C47" s="82"/>
      <c r="D47" s="82"/>
      <c r="E47" s="82"/>
      <c r="F47" s="82"/>
    </row>
    <row r="48" spans="1:6" ht="15" customHeight="1" x14ac:dyDescent="0.25">
      <c r="A48" s="82"/>
      <c r="B48" s="82"/>
      <c r="C48" s="82"/>
      <c r="D48" s="82"/>
      <c r="E48" s="82"/>
      <c r="F48" s="82"/>
    </row>
    <row r="49" spans="1:19" s="13" customFormat="1" ht="72.75" customHeight="1" x14ac:dyDescent="0.15">
      <c r="A49" s="185" t="s">
        <v>20</v>
      </c>
      <c r="B49" s="185" t="s">
        <v>21</v>
      </c>
      <c r="C49" s="89" t="s">
        <v>22</v>
      </c>
      <c r="D49" s="89" t="s">
        <v>23</v>
      </c>
      <c r="E49" s="89" t="s">
        <v>24</v>
      </c>
      <c r="F49" s="185" t="s">
        <v>25</v>
      </c>
    </row>
    <row r="50" spans="1:19" s="13" customFormat="1" ht="9.75" x14ac:dyDescent="0.15">
      <c r="A50" s="185"/>
      <c r="B50" s="185"/>
      <c r="C50" s="89" t="s">
        <v>26</v>
      </c>
      <c r="D50" s="89" t="s">
        <v>27</v>
      </c>
      <c r="E50" s="89" t="s">
        <v>28</v>
      </c>
      <c r="F50" s="185"/>
    </row>
    <row r="51" spans="1:19" s="13" customFormat="1" ht="15" customHeight="1" x14ac:dyDescent="0.25">
      <c r="A51" s="89"/>
      <c r="B51" s="185" t="s">
        <v>29</v>
      </c>
      <c r="C51" s="185"/>
      <c r="D51" s="185"/>
      <c r="E51" s="185"/>
      <c r="F51" s="185"/>
      <c r="H51" s="90"/>
      <c r="I51" s="90"/>
      <c r="J51" s="90"/>
      <c r="K51" s="90"/>
      <c r="L51" s="63"/>
      <c r="M51" s="63"/>
      <c r="N51" s="63"/>
      <c r="O51" s="63"/>
      <c r="P51" s="63"/>
      <c r="Q51" s="61"/>
      <c r="R51" s="61">
        <v>4346.74</v>
      </c>
      <c r="S51" s="63"/>
    </row>
    <row r="52" spans="1:19" x14ac:dyDescent="0.25">
      <c r="A52" s="14" t="s">
        <v>30</v>
      </c>
      <c r="B52" s="15">
        <f>J53</f>
        <v>63050.03</v>
      </c>
      <c r="C52" s="15">
        <f>O60+O64-P62</f>
        <v>50675.67</v>
      </c>
      <c r="D52" s="15">
        <f>P62+K60</f>
        <v>4781.72</v>
      </c>
      <c r="E52" s="15">
        <f>C52+D52</f>
        <v>55457.39</v>
      </c>
      <c r="F52" s="15">
        <f>J56+K56</f>
        <v>50964.060000000005</v>
      </c>
      <c r="H52" s="165" t="s">
        <v>82</v>
      </c>
      <c r="I52" s="165"/>
      <c r="J52" s="165"/>
      <c r="K52" s="165"/>
      <c r="L52" s="90"/>
      <c r="M52" s="90"/>
      <c r="N52" s="90"/>
      <c r="O52" s="90"/>
      <c r="P52" s="90"/>
      <c r="Q52" s="91"/>
      <c r="R52" s="91">
        <v>3902.05</v>
      </c>
      <c r="S52" s="90"/>
    </row>
    <row r="53" spans="1:19" x14ac:dyDescent="0.25">
      <c r="A53" s="14" t="s">
        <v>31</v>
      </c>
      <c r="B53" s="15"/>
      <c r="C53" s="16">
        <v>0</v>
      </c>
      <c r="D53" s="16">
        <v>0</v>
      </c>
      <c r="E53" s="16">
        <f t="shared" ref="E53:E68" si="0">C53+D53</f>
        <v>0</v>
      </c>
      <c r="F53" s="16">
        <v>0</v>
      </c>
      <c r="H53" s="68" t="s">
        <v>64</v>
      </c>
      <c r="I53" s="69">
        <v>58384.18</v>
      </c>
      <c r="J53" s="173">
        <f>SUM(I53:I54)</f>
        <v>63050.03</v>
      </c>
      <c r="K53" s="68"/>
      <c r="L53" s="90"/>
      <c r="M53" s="90"/>
      <c r="N53" s="90"/>
      <c r="O53" s="90"/>
      <c r="P53" s="90"/>
      <c r="Q53" s="91"/>
      <c r="R53" s="91">
        <v>3629.47</v>
      </c>
      <c r="S53" s="90"/>
    </row>
    <row r="54" spans="1:19" x14ac:dyDescent="0.25">
      <c r="A54" s="14" t="s">
        <v>32</v>
      </c>
      <c r="B54" s="16">
        <v>0</v>
      </c>
      <c r="C54" s="16">
        <v>0</v>
      </c>
      <c r="D54" s="16">
        <v>0</v>
      </c>
      <c r="E54" s="16">
        <f t="shared" si="0"/>
        <v>0</v>
      </c>
      <c r="F54" s="16">
        <v>0</v>
      </c>
      <c r="H54" s="68" t="s">
        <v>65</v>
      </c>
      <c r="I54" s="69">
        <v>4665.8500000000004</v>
      </c>
      <c r="J54" s="173"/>
      <c r="K54" s="68"/>
      <c r="L54" s="90"/>
      <c r="M54" s="90"/>
      <c r="N54" s="90"/>
      <c r="O54" s="90"/>
      <c r="P54" s="63"/>
      <c r="Q54" s="61"/>
      <c r="R54" s="61">
        <v>4527.4399999999996</v>
      </c>
      <c r="S54" s="90"/>
    </row>
    <row r="55" spans="1:19" ht="19.5" x14ac:dyDescent="0.25">
      <c r="A55" s="14" t="s">
        <v>33</v>
      </c>
      <c r="B55" s="16">
        <v>0</v>
      </c>
      <c r="C55" s="16">
        <v>0</v>
      </c>
      <c r="D55" s="16">
        <v>0</v>
      </c>
      <c r="E55" s="16">
        <f t="shared" si="0"/>
        <v>0</v>
      </c>
      <c r="F55" s="16">
        <v>0</v>
      </c>
      <c r="H55" s="174" t="s">
        <v>83</v>
      </c>
      <c r="I55" s="175"/>
      <c r="J55" s="175"/>
      <c r="K55" s="176"/>
      <c r="L55" s="90"/>
      <c r="M55" s="90"/>
      <c r="N55" s="90"/>
      <c r="O55" s="90"/>
      <c r="P55" s="63"/>
      <c r="Q55" s="61"/>
      <c r="R55" s="91">
        <v>568.67999999999995</v>
      </c>
      <c r="S55" s="90"/>
    </row>
    <row r="56" spans="1:19" x14ac:dyDescent="0.25">
      <c r="A56" s="14" t="s">
        <v>34</v>
      </c>
      <c r="B56" s="16">
        <v>0</v>
      </c>
      <c r="C56" s="16">
        <v>0</v>
      </c>
      <c r="D56" s="16">
        <v>0</v>
      </c>
      <c r="E56" s="16">
        <f t="shared" si="0"/>
        <v>0</v>
      </c>
      <c r="F56" s="16">
        <v>0</v>
      </c>
      <c r="H56" s="68" t="s">
        <v>65</v>
      </c>
      <c r="I56" s="69">
        <v>4665.8500000000004</v>
      </c>
      <c r="J56" s="167">
        <f>SUM(I56:I58)</f>
        <v>13505.26</v>
      </c>
      <c r="K56" s="169">
        <f>36462+996.8</f>
        <v>37458.800000000003</v>
      </c>
      <c r="L56" s="90"/>
      <c r="M56" s="90"/>
      <c r="N56" s="90"/>
      <c r="O56" s="90"/>
      <c r="P56" s="63"/>
      <c r="Q56" s="61"/>
      <c r="R56" s="91">
        <v>42770.13</v>
      </c>
      <c r="S56" s="90"/>
    </row>
    <row r="57" spans="1:19" ht="19.5" x14ac:dyDescent="0.25">
      <c r="A57" s="14" t="s">
        <v>35</v>
      </c>
      <c r="B57" s="16">
        <v>0</v>
      </c>
      <c r="C57" s="16">
        <v>0</v>
      </c>
      <c r="D57" s="16">
        <v>0</v>
      </c>
      <c r="E57" s="16">
        <f t="shared" si="0"/>
        <v>0</v>
      </c>
      <c r="F57" s="16">
        <v>0</v>
      </c>
      <c r="H57" s="68" t="s">
        <v>66</v>
      </c>
      <c r="I57" s="69">
        <v>5009.59</v>
      </c>
      <c r="J57" s="168"/>
      <c r="K57" s="170"/>
      <c r="L57" s="90"/>
      <c r="M57" s="90"/>
      <c r="N57" s="90"/>
      <c r="O57" s="90"/>
      <c r="P57" s="63"/>
      <c r="Q57" s="61"/>
      <c r="R57" s="91">
        <v>4706.7700000000004</v>
      </c>
      <c r="S57" s="90"/>
    </row>
    <row r="58" spans="1:19" x14ac:dyDescent="0.25">
      <c r="A58" s="14" t="s">
        <v>36</v>
      </c>
      <c r="B58" s="16">
        <v>0</v>
      </c>
      <c r="C58" s="16">
        <v>0</v>
      </c>
      <c r="D58" s="16">
        <v>0</v>
      </c>
      <c r="E58" s="16">
        <f t="shared" si="0"/>
        <v>0</v>
      </c>
      <c r="F58" s="16">
        <v>0</v>
      </c>
      <c r="H58" s="68" t="s">
        <v>67</v>
      </c>
      <c r="I58" s="69">
        <v>3829.82</v>
      </c>
      <c r="J58" s="168"/>
      <c r="K58" s="171"/>
      <c r="L58" s="90"/>
      <c r="M58" s="90"/>
      <c r="N58" s="90"/>
      <c r="O58" s="90"/>
      <c r="P58" s="63"/>
      <c r="Q58" s="61">
        <v>7.5</v>
      </c>
      <c r="R58" s="91">
        <v>4193.4399999999996</v>
      </c>
      <c r="S58" s="90"/>
    </row>
    <row r="59" spans="1:19" ht="19.5" x14ac:dyDescent="0.25">
      <c r="A59" s="14" t="s">
        <v>37</v>
      </c>
      <c r="B59" s="16">
        <v>0</v>
      </c>
      <c r="C59" s="16">
        <v>0</v>
      </c>
      <c r="D59" s="16">
        <v>0</v>
      </c>
      <c r="E59" s="16">
        <f t="shared" si="0"/>
        <v>0</v>
      </c>
      <c r="F59" s="16">
        <v>0</v>
      </c>
      <c r="H59" s="165" t="s">
        <v>88</v>
      </c>
      <c r="I59" s="165"/>
      <c r="J59" s="165"/>
      <c r="K59" s="70" t="s">
        <v>84</v>
      </c>
      <c r="L59" s="90"/>
      <c r="M59" s="165" t="s">
        <v>89</v>
      </c>
      <c r="N59" s="165"/>
      <c r="O59" s="165"/>
      <c r="P59" s="90"/>
      <c r="Q59" s="61">
        <v>0.5</v>
      </c>
      <c r="R59" s="91">
        <v>3873.45</v>
      </c>
      <c r="S59" s="90"/>
    </row>
    <row r="60" spans="1:19" x14ac:dyDescent="0.25">
      <c r="A60" s="14" t="s">
        <v>38</v>
      </c>
      <c r="B60" s="16">
        <v>0</v>
      </c>
      <c r="C60" s="16">
        <v>0</v>
      </c>
      <c r="D60" s="16">
        <v>0</v>
      </c>
      <c r="E60" s="16">
        <f t="shared" si="0"/>
        <v>0</v>
      </c>
      <c r="F60" s="16">
        <v>0</v>
      </c>
      <c r="H60" s="68" t="s">
        <v>85</v>
      </c>
      <c r="I60" s="69">
        <v>36462</v>
      </c>
      <c r="J60" s="166">
        <f>SUM(I60:I63)</f>
        <v>38108.720000000001</v>
      </c>
      <c r="K60" s="172">
        <f>8.34+53.18+4014.28+56</f>
        <v>4131.8</v>
      </c>
      <c r="L60" s="90"/>
      <c r="M60" s="68" t="s">
        <v>85</v>
      </c>
      <c r="N60" s="69">
        <f>35315+983.52+469.12+469.12</f>
        <v>37236.76</v>
      </c>
      <c r="O60" s="166">
        <f>SUM(N60:N63)</f>
        <v>37886.68</v>
      </c>
      <c r="P60" s="90"/>
      <c r="Q60" s="61">
        <v>0.5</v>
      </c>
      <c r="R60" s="91">
        <v>25.9</v>
      </c>
      <c r="S60" s="90"/>
    </row>
    <row r="61" spans="1:19" x14ac:dyDescent="0.25">
      <c r="A61" s="14" t="s">
        <v>39</v>
      </c>
      <c r="B61" s="16">
        <v>0</v>
      </c>
      <c r="C61" s="16">
        <v>0</v>
      </c>
      <c r="D61" s="16">
        <v>0</v>
      </c>
      <c r="E61" s="16">
        <f t="shared" si="0"/>
        <v>0</v>
      </c>
      <c r="F61" s="16">
        <v>0</v>
      </c>
      <c r="H61" s="68" t="s">
        <v>73</v>
      </c>
      <c r="I61" s="69">
        <v>649.91999999999996</v>
      </c>
      <c r="J61" s="166"/>
      <c r="K61" s="172"/>
      <c r="L61" s="91"/>
      <c r="M61" s="68" t="s">
        <v>73</v>
      </c>
      <c r="N61" s="69">
        <v>649.91999999999996</v>
      </c>
      <c r="O61" s="166"/>
      <c r="P61" s="90"/>
      <c r="Q61" s="92">
        <v>3.73</v>
      </c>
      <c r="R61" s="91">
        <v>34.54</v>
      </c>
      <c r="S61" s="90"/>
    </row>
    <row r="62" spans="1:19" x14ac:dyDescent="0.25">
      <c r="A62" s="14" t="s">
        <v>40</v>
      </c>
      <c r="B62" s="16">
        <v>0</v>
      </c>
      <c r="C62" s="16">
        <v>0</v>
      </c>
      <c r="D62" s="16">
        <v>0</v>
      </c>
      <c r="E62" s="16">
        <f t="shared" si="0"/>
        <v>0</v>
      </c>
      <c r="F62" s="16">
        <v>0</v>
      </c>
      <c r="H62" s="68" t="s">
        <v>74</v>
      </c>
      <c r="I62" s="69">
        <v>0</v>
      </c>
      <c r="J62" s="166"/>
      <c r="K62" s="172"/>
      <c r="L62" s="91"/>
      <c r="M62" s="68" t="s">
        <v>74</v>
      </c>
      <c r="N62" s="69">
        <v>0</v>
      </c>
      <c r="O62" s="166"/>
      <c r="P62" s="91">
        <f>N61</f>
        <v>649.91999999999996</v>
      </c>
      <c r="Q62" s="61">
        <v>9.07</v>
      </c>
      <c r="R62" s="91">
        <v>468.27</v>
      </c>
      <c r="S62" s="90"/>
    </row>
    <row r="63" spans="1:19" x14ac:dyDescent="0.25">
      <c r="A63" s="14" t="s">
        <v>41</v>
      </c>
      <c r="B63" s="16">
        <v>0</v>
      </c>
      <c r="C63" s="16">
        <v>0</v>
      </c>
      <c r="D63" s="16">
        <v>0</v>
      </c>
      <c r="E63" s="16">
        <f t="shared" si="0"/>
        <v>0</v>
      </c>
      <c r="F63" s="16">
        <v>0</v>
      </c>
      <c r="H63" s="68" t="s">
        <v>76</v>
      </c>
      <c r="I63" s="69">
        <v>996.8</v>
      </c>
      <c r="J63" s="166"/>
      <c r="K63" s="172"/>
      <c r="L63" s="91"/>
      <c r="M63" s="68" t="s">
        <v>76</v>
      </c>
      <c r="N63" s="69">
        <v>0</v>
      </c>
      <c r="O63" s="166"/>
      <c r="P63" s="90"/>
      <c r="Q63" s="92"/>
      <c r="R63" s="91">
        <v>244.13</v>
      </c>
      <c r="S63" s="90"/>
    </row>
    <row r="64" spans="1:19" ht="19.5" x14ac:dyDescent="0.25">
      <c r="A64" s="14" t="s">
        <v>42</v>
      </c>
      <c r="B64" s="16">
        <v>0</v>
      </c>
      <c r="C64" s="16">
        <v>0</v>
      </c>
      <c r="D64" s="16">
        <v>0</v>
      </c>
      <c r="E64" s="16">
        <f t="shared" si="0"/>
        <v>0</v>
      </c>
      <c r="F64" s="16">
        <v>0</v>
      </c>
      <c r="H64" s="165" t="s">
        <v>86</v>
      </c>
      <c r="I64" s="165"/>
      <c r="J64" s="165"/>
      <c r="K64" s="165"/>
      <c r="L64" s="90"/>
      <c r="M64" s="68" t="s">
        <v>65</v>
      </c>
      <c r="N64" s="69">
        <v>4817.3900000000003</v>
      </c>
      <c r="O64" s="167">
        <f>SUM(N64:N66)</f>
        <v>13438.91</v>
      </c>
      <c r="P64" s="90"/>
      <c r="Q64" s="61"/>
      <c r="R64" s="91">
        <v>534.44000000000005</v>
      </c>
      <c r="S64" s="90"/>
    </row>
    <row r="65" spans="1:19" x14ac:dyDescent="0.25">
      <c r="A65" s="14" t="s">
        <v>43</v>
      </c>
      <c r="B65" s="16">
        <v>0</v>
      </c>
      <c r="C65" s="16">
        <v>0</v>
      </c>
      <c r="D65" s="16">
        <v>0</v>
      </c>
      <c r="E65" s="16">
        <f t="shared" si="0"/>
        <v>0</v>
      </c>
      <c r="F65" s="16">
        <v>0</v>
      </c>
      <c r="H65" s="163" t="s">
        <v>87</v>
      </c>
      <c r="I65" s="164"/>
      <c r="J65" s="71">
        <f>J60+J56</f>
        <v>51613.98</v>
      </c>
      <c r="K65" s="161">
        <f>SUM(J65:J66)+1387.08+5917.17</f>
        <v>63050.030000000006</v>
      </c>
      <c r="L65" s="90"/>
      <c r="M65" s="68" t="s">
        <v>66</v>
      </c>
      <c r="N65" s="69">
        <v>4540.38</v>
      </c>
      <c r="O65" s="168"/>
      <c r="P65" s="90"/>
      <c r="Q65" s="92"/>
      <c r="R65" s="91">
        <v>4014.28</v>
      </c>
      <c r="S65" s="90"/>
    </row>
    <row r="66" spans="1:19" ht="19.5" x14ac:dyDescent="0.25">
      <c r="A66" s="14" t="s">
        <v>44</v>
      </c>
      <c r="B66" s="15">
        <f>Q68</f>
        <v>21.3</v>
      </c>
      <c r="C66" s="16">
        <v>0</v>
      </c>
      <c r="D66" s="48">
        <f>B66</f>
        <v>21.3</v>
      </c>
      <c r="E66" s="15">
        <f t="shared" si="0"/>
        <v>21.3</v>
      </c>
      <c r="F66" s="15">
        <v>0</v>
      </c>
      <c r="H66" s="68" t="str">
        <f>K59</f>
        <v>Recursos Proprios - CEIVI</v>
      </c>
      <c r="I66" s="68"/>
      <c r="J66" s="71">
        <f>K60</f>
        <v>4131.8</v>
      </c>
      <c r="K66" s="162"/>
      <c r="L66" s="90"/>
      <c r="M66" s="68" t="s">
        <v>67</v>
      </c>
      <c r="N66" s="69">
        <v>4081.14</v>
      </c>
      <c r="O66" s="168"/>
      <c r="P66" s="90"/>
      <c r="Q66" s="92"/>
      <c r="R66" s="91">
        <v>522.22</v>
      </c>
      <c r="S66" s="90"/>
    </row>
    <row r="67" spans="1:19" x14ac:dyDescent="0.25">
      <c r="A67" s="14" t="s">
        <v>45</v>
      </c>
      <c r="B67" s="16">
        <v>0</v>
      </c>
      <c r="C67" s="16">
        <v>0</v>
      </c>
      <c r="D67" s="16">
        <v>0</v>
      </c>
      <c r="E67" s="16">
        <f t="shared" si="0"/>
        <v>0</v>
      </c>
      <c r="F67" s="16">
        <v>0</v>
      </c>
      <c r="H67" s="90"/>
      <c r="I67" s="91"/>
      <c r="J67" s="93"/>
      <c r="K67" s="93"/>
      <c r="L67" s="90"/>
      <c r="M67" s="90"/>
      <c r="N67" s="90"/>
      <c r="O67" s="90"/>
      <c r="P67" s="90"/>
      <c r="Q67" s="92"/>
      <c r="R67" s="91">
        <v>649.91999999999996</v>
      </c>
      <c r="S67" s="90"/>
    </row>
    <row r="68" spans="1:19" x14ac:dyDescent="0.25">
      <c r="A68" s="14" t="s">
        <v>46</v>
      </c>
      <c r="B68" s="15">
        <f>SUM(B52:B67)</f>
        <v>63071.33</v>
      </c>
      <c r="C68" s="15">
        <f>SUM(C52:C67)</f>
        <v>50675.67</v>
      </c>
      <c r="D68" s="15">
        <f>SUM(D52:D67)</f>
        <v>4803.0200000000004</v>
      </c>
      <c r="E68" s="15">
        <f t="shared" si="0"/>
        <v>55478.69</v>
      </c>
      <c r="F68" s="15">
        <f>SUM(F52:F67)</f>
        <v>50964.060000000005</v>
      </c>
      <c r="H68" s="94"/>
      <c r="I68" s="94"/>
      <c r="J68" s="92"/>
      <c r="K68" s="90"/>
      <c r="L68" s="90"/>
      <c r="M68" s="90"/>
      <c r="N68" s="90"/>
      <c r="O68" s="90"/>
      <c r="P68" s="90"/>
      <c r="Q68" s="92">
        <f>SUM(Q58:Q67)</f>
        <v>21.3</v>
      </c>
      <c r="R68" s="91">
        <v>6678.08</v>
      </c>
      <c r="S68" s="90"/>
    </row>
    <row r="69" spans="1:19" ht="109.5" customHeight="1" x14ac:dyDescent="0.25">
      <c r="A69" s="119" t="s">
        <v>47</v>
      </c>
      <c r="B69" s="120"/>
      <c r="C69" s="120"/>
      <c r="D69" s="120"/>
      <c r="E69" s="120"/>
      <c r="F69" s="120"/>
      <c r="R69" s="95">
        <f>SUM(R51:R68)</f>
        <v>85689.95</v>
      </c>
    </row>
    <row r="70" spans="1:19" x14ac:dyDescent="0.25">
      <c r="A70" s="117" t="s">
        <v>48</v>
      </c>
      <c r="B70" s="117"/>
      <c r="C70" s="117"/>
      <c r="D70" s="117"/>
      <c r="E70" s="117"/>
      <c r="F70" s="117"/>
      <c r="I70" s="44"/>
      <c r="R70" s="95">
        <f>R69+Q66+10</f>
        <v>85699.95</v>
      </c>
    </row>
    <row r="71" spans="1:19" x14ac:dyDescent="0.25">
      <c r="A71" s="117" t="s">
        <v>49</v>
      </c>
      <c r="B71" s="117"/>
      <c r="C71" s="117"/>
      <c r="D71" s="117"/>
      <c r="E71" s="118">
        <f>E36</f>
        <v>128138.30999999997</v>
      </c>
      <c r="F71" s="118"/>
      <c r="H71" s="96" t="s">
        <v>90</v>
      </c>
      <c r="I71" s="97">
        <v>48810.37</v>
      </c>
      <c r="J71" s="181">
        <f>SUM(I71:I77)</f>
        <v>72659.62000000001</v>
      </c>
      <c r="K71" s="183">
        <f>E75-J71</f>
        <v>0</v>
      </c>
    </row>
    <row r="72" spans="1:19" x14ac:dyDescent="0.25">
      <c r="A72" s="117" t="s">
        <v>50</v>
      </c>
      <c r="B72" s="117"/>
      <c r="C72" s="117"/>
      <c r="D72" s="117"/>
      <c r="E72" s="118">
        <f>C68+D68</f>
        <v>55478.69</v>
      </c>
      <c r="F72" s="118"/>
      <c r="H72" s="96" t="s">
        <v>91</v>
      </c>
      <c r="I72" s="97">
        <f>Janeiro!J69</f>
        <v>387.10000000000582</v>
      </c>
      <c r="J72" s="182"/>
      <c r="K72" s="184"/>
    </row>
    <row r="73" spans="1:19" x14ac:dyDescent="0.25">
      <c r="A73" s="117" t="s">
        <v>51</v>
      </c>
      <c r="B73" s="117"/>
      <c r="C73" s="117"/>
      <c r="D73" s="117"/>
      <c r="E73" s="118">
        <f>E33-(E72-E35)</f>
        <v>72659.619999999966</v>
      </c>
      <c r="F73" s="118"/>
      <c r="H73" s="96" t="s">
        <v>74</v>
      </c>
      <c r="I73" s="97">
        <v>2008.86</v>
      </c>
      <c r="J73" s="182"/>
      <c r="K73" s="184"/>
    </row>
    <row r="74" spans="1:19" x14ac:dyDescent="0.25">
      <c r="A74" s="117" t="s">
        <v>52</v>
      </c>
      <c r="B74" s="117"/>
      <c r="C74" s="117"/>
      <c r="D74" s="117"/>
      <c r="E74" s="118">
        <v>0</v>
      </c>
      <c r="F74" s="118"/>
      <c r="H74" s="98" t="s">
        <v>73</v>
      </c>
      <c r="I74" s="97">
        <v>227.97</v>
      </c>
      <c r="J74" s="182"/>
      <c r="K74" s="184"/>
    </row>
    <row r="75" spans="1:19" x14ac:dyDescent="0.25">
      <c r="A75" s="117" t="s">
        <v>53</v>
      </c>
      <c r="B75" s="117"/>
      <c r="C75" s="117"/>
      <c r="D75" s="117"/>
      <c r="E75" s="118">
        <f>E73-E74</f>
        <v>72659.619999999966</v>
      </c>
      <c r="F75" s="118"/>
      <c r="H75" s="98" t="s">
        <v>65</v>
      </c>
      <c r="I75" s="99">
        <v>4113.32</v>
      </c>
      <c r="J75" s="182"/>
      <c r="K75" s="184"/>
    </row>
    <row r="76" spans="1:19" ht="15" customHeight="1" x14ac:dyDescent="0.25">
      <c r="A76" s="113" t="s">
        <v>54</v>
      </c>
      <c r="B76" s="113"/>
      <c r="C76" s="113"/>
      <c r="D76" s="113"/>
      <c r="E76" s="113"/>
      <c r="F76" s="113"/>
      <c r="H76" s="98" t="s">
        <v>92</v>
      </c>
      <c r="I76" s="100">
        <v>16061</v>
      </c>
      <c r="J76" s="182"/>
      <c r="K76" s="184"/>
    </row>
    <row r="77" spans="1:19" x14ac:dyDescent="0.25">
      <c r="A77" s="113"/>
      <c r="B77" s="113"/>
      <c r="C77" s="113"/>
      <c r="D77" s="113"/>
      <c r="E77" s="113"/>
      <c r="F77" s="113"/>
      <c r="H77" s="98" t="s">
        <v>92</v>
      </c>
      <c r="I77" s="97">
        <v>1051</v>
      </c>
    </row>
    <row r="78" spans="1:19" ht="9.75" customHeight="1" x14ac:dyDescent="0.25">
      <c r="H78" s="98"/>
      <c r="I78" s="97"/>
    </row>
    <row r="79" spans="1:19" x14ac:dyDescent="0.25">
      <c r="A79" s="114" t="s">
        <v>101</v>
      </c>
      <c r="B79" s="114"/>
      <c r="C79" s="114"/>
      <c r="D79" s="114"/>
      <c r="E79" s="114"/>
      <c r="F79" s="114"/>
    </row>
    <row r="80" spans="1:19" x14ac:dyDescent="0.25">
      <c r="A80" s="21"/>
      <c r="B80" s="21"/>
      <c r="C80" s="115"/>
      <c r="D80" s="115"/>
      <c r="E80" s="115"/>
      <c r="F80" s="115"/>
    </row>
    <row r="81" spans="1:6" x14ac:dyDescent="0.25">
      <c r="A81" s="116" t="s">
        <v>56</v>
      </c>
      <c r="B81" s="116"/>
      <c r="C81" s="116"/>
      <c r="D81" s="116"/>
      <c r="E81" s="116"/>
      <c r="F81" s="116"/>
    </row>
  </sheetData>
  <mergeCells count="75"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B51:F51"/>
    <mergeCell ref="A34:C34"/>
    <mergeCell ref="E34:F34"/>
    <mergeCell ref="A35:C35"/>
    <mergeCell ref="E35:F35"/>
    <mergeCell ref="A36:C36"/>
    <mergeCell ref="E36:F36"/>
    <mergeCell ref="A37:F37"/>
    <mergeCell ref="A38:F38"/>
    <mergeCell ref="A49:A50"/>
    <mergeCell ref="B49:B50"/>
    <mergeCell ref="F49:F50"/>
    <mergeCell ref="H52:K52"/>
    <mergeCell ref="J53:J54"/>
    <mergeCell ref="H55:K55"/>
    <mergeCell ref="J56:J58"/>
    <mergeCell ref="K56:K58"/>
    <mergeCell ref="M59:O59"/>
    <mergeCell ref="J60:J63"/>
    <mergeCell ref="K60:K63"/>
    <mergeCell ref="O60:O63"/>
    <mergeCell ref="H64:K64"/>
    <mergeCell ref="O64:O66"/>
    <mergeCell ref="H65:I65"/>
    <mergeCell ref="K65:K66"/>
    <mergeCell ref="H59:J59"/>
    <mergeCell ref="K71:K76"/>
    <mergeCell ref="A72:D72"/>
    <mergeCell ref="E72:F72"/>
    <mergeCell ref="A73:D73"/>
    <mergeCell ref="E73:F73"/>
    <mergeCell ref="A69:F69"/>
    <mergeCell ref="A70:F70"/>
    <mergeCell ref="A71:D71"/>
    <mergeCell ref="E71:F71"/>
    <mergeCell ref="J71:J76"/>
    <mergeCell ref="C80:F80"/>
    <mergeCell ref="A81:F81"/>
    <mergeCell ref="A74:D74"/>
    <mergeCell ref="E74:F74"/>
    <mergeCell ref="A75:D75"/>
    <mergeCell ref="E75:F75"/>
    <mergeCell ref="A76:F77"/>
    <mergeCell ref="A79:F79"/>
  </mergeCells>
  <pageMargins left="0.31496062992125984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A190D-7D6C-408B-B72F-7074DF998CDC}">
  <dimension ref="A8:S81"/>
  <sheetViews>
    <sheetView topLeftCell="A67" workbookViewId="0">
      <selection activeCell="M77" sqref="M77"/>
    </sheetView>
  </sheetViews>
  <sheetFormatPr defaultRowHeight="15" x14ac:dyDescent="0.25"/>
  <cols>
    <col min="1" max="1" width="16.7109375" style="87" customWidth="1"/>
    <col min="2" max="2" width="15.85546875" style="87" bestFit="1" customWidth="1"/>
    <col min="3" max="3" width="16.42578125" style="87" bestFit="1" customWidth="1"/>
    <col min="4" max="4" width="16.7109375" style="87" customWidth="1"/>
    <col min="5" max="5" width="14.85546875" style="87" bestFit="1" customWidth="1"/>
    <col min="6" max="6" width="15.85546875" style="87" bestFit="1" customWidth="1"/>
    <col min="7" max="7" width="9.140625" style="87"/>
    <col min="8" max="8" width="21.140625" style="87" customWidth="1"/>
    <col min="9" max="10" width="13.28515625" style="87" customWidth="1"/>
    <col min="11" max="11" width="21.140625" style="87" customWidth="1"/>
    <col min="12" max="12" width="4.140625" style="87" customWidth="1"/>
    <col min="13" max="13" width="17" style="87" customWidth="1"/>
    <col min="14" max="15" width="13.28515625" style="87" customWidth="1"/>
    <col min="16" max="16" width="12.140625" style="87" customWidth="1"/>
    <col min="17" max="18" width="13.28515625" style="87" customWidth="1"/>
    <col min="19" max="19" width="9.140625" style="87" customWidth="1"/>
    <col min="20" max="16384" width="9.140625" style="87"/>
  </cols>
  <sheetData>
    <row r="8" spans="1:6" ht="23.25" x14ac:dyDescent="0.35">
      <c r="A8" s="187" t="s">
        <v>102</v>
      </c>
      <c r="B8" s="187"/>
      <c r="C8" s="187"/>
      <c r="D8" s="187"/>
      <c r="E8" s="187"/>
      <c r="F8" s="187"/>
    </row>
    <row r="9" spans="1:6" ht="29.25" customHeight="1" x14ac:dyDescent="0.25">
      <c r="A9" s="188" t="s">
        <v>0</v>
      </c>
      <c r="B9" s="189"/>
      <c r="C9" s="189"/>
      <c r="D9" s="189"/>
      <c r="E9" s="189"/>
      <c r="F9" s="189"/>
    </row>
    <row r="10" spans="1:6" ht="135" customHeight="1" x14ac:dyDescent="0.25">
      <c r="A10" s="190" t="s">
        <v>79</v>
      </c>
      <c r="B10" s="191"/>
      <c r="C10" s="191"/>
      <c r="D10" s="191"/>
      <c r="E10" s="191"/>
      <c r="F10" s="191"/>
    </row>
    <row r="11" spans="1:6" ht="15" customHeight="1" x14ac:dyDescent="0.25">
      <c r="A11" s="137"/>
      <c r="B11" s="137"/>
      <c r="C11" s="137"/>
      <c r="D11" s="137"/>
      <c r="E11" s="137"/>
      <c r="F11" s="137"/>
    </row>
    <row r="12" spans="1:6" x14ac:dyDescent="0.25">
      <c r="A12" s="192" t="s">
        <v>1</v>
      </c>
      <c r="B12" s="192"/>
      <c r="C12" s="192"/>
      <c r="D12" s="88" t="s">
        <v>2</v>
      </c>
      <c r="E12" s="88" t="s">
        <v>3</v>
      </c>
      <c r="F12" s="88" t="s">
        <v>4</v>
      </c>
    </row>
    <row r="13" spans="1:6" ht="18.75" customHeight="1" x14ac:dyDescent="0.25">
      <c r="A13" s="139" t="s">
        <v>5</v>
      </c>
      <c r="B13" s="139"/>
      <c r="C13" s="139"/>
      <c r="D13" s="2" t="s">
        <v>103</v>
      </c>
      <c r="E13" s="88" t="s">
        <v>61</v>
      </c>
      <c r="F13" s="85">
        <v>703840.05</v>
      </c>
    </row>
    <row r="14" spans="1:6" x14ac:dyDescent="0.25">
      <c r="A14" s="139" t="s">
        <v>6</v>
      </c>
      <c r="B14" s="139"/>
      <c r="C14" s="139"/>
      <c r="D14" s="88"/>
      <c r="E14" s="88"/>
      <c r="F14" s="85"/>
    </row>
    <row r="15" spans="1:6" x14ac:dyDescent="0.25">
      <c r="A15" s="139" t="s">
        <v>6</v>
      </c>
      <c r="B15" s="139"/>
      <c r="C15" s="139"/>
      <c r="D15" s="88"/>
      <c r="E15" s="88"/>
      <c r="F15" s="85"/>
    </row>
    <row r="16" spans="1:6" ht="15" customHeight="1" x14ac:dyDescent="0.25">
      <c r="A16" s="193"/>
      <c r="B16" s="194"/>
      <c r="C16" s="194"/>
      <c r="D16" s="194"/>
      <c r="E16" s="194"/>
      <c r="F16" s="194"/>
    </row>
    <row r="17" spans="1:6" x14ac:dyDescent="0.25">
      <c r="A17" s="192" t="s">
        <v>7</v>
      </c>
      <c r="B17" s="192"/>
      <c r="C17" s="192"/>
      <c r="D17" s="192"/>
      <c r="E17" s="192"/>
      <c r="F17" s="192"/>
    </row>
    <row r="18" spans="1:6" ht="27" x14ac:dyDescent="0.25">
      <c r="A18" s="88" t="s">
        <v>8</v>
      </c>
      <c r="B18" s="88" t="s">
        <v>9</v>
      </c>
      <c r="C18" s="88" t="s">
        <v>10</v>
      </c>
      <c r="D18" s="88" t="s">
        <v>11</v>
      </c>
      <c r="E18" s="192" t="s">
        <v>12</v>
      </c>
      <c r="F18" s="192"/>
    </row>
    <row r="19" spans="1:6" x14ac:dyDescent="0.25">
      <c r="A19" s="5">
        <v>44002</v>
      </c>
      <c r="B19" s="6">
        <v>63000</v>
      </c>
      <c r="C19" s="5">
        <v>44001</v>
      </c>
      <c r="D19" s="7">
        <v>191459</v>
      </c>
      <c r="E19" s="126">
        <v>63000</v>
      </c>
      <c r="F19" s="126"/>
    </row>
    <row r="20" spans="1:6" x14ac:dyDescent="0.25">
      <c r="A20" s="86"/>
      <c r="B20" s="7"/>
      <c r="C20" s="5"/>
      <c r="D20" s="7"/>
      <c r="E20" s="126"/>
      <c r="F20" s="126"/>
    </row>
    <row r="21" spans="1:6" x14ac:dyDescent="0.25">
      <c r="A21" s="86"/>
      <c r="B21" s="7"/>
      <c r="C21" s="86"/>
      <c r="D21" s="7"/>
      <c r="E21" s="126"/>
      <c r="F21" s="126"/>
    </row>
    <row r="22" spans="1:6" x14ac:dyDescent="0.25">
      <c r="A22" s="86"/>
      <c r="B22" s="7"/>
      <c r="C22" s="86"/>
      <c r="D22" s="7"/>
      <c r="E22" s="126"/>
      <c r="F22" s="126"/>
    </row>
    <row r="23" spans="1:6" x14ac:dyDescent="0.25">
      <c r="A23" s="86"/>
      <c r="B23" s="7"/>
      <c r="C23" s="86"/>
      <c r="D23" s="7"/>
      <c r="E23" s="126"/>
      <c r="F23" s="126"/>
    </row>
    <row r="24" spans="1:6" x14ac:dyDescent="0.25">
      <c r="A24" s="86"/>
      <c r="B24" s="7"/>
      <c r="C24" s="86"/>
      <c r="D24" s="7"/>
      <c r="E24" s="126"/>
      <c r="F24" s="126"/>
    </row>
    <row r="25" spans="1:6" x14ac:dyDescent="0.25">
      <c r="A25" s="86"/>
      <c r="B25" s="7"/>
      <c r="C25" s="86"/>
      <c r="D25" s="7"/>
      <c r="E25" s="126"/>
      <c r="F25" s="126"/>
    </row>
    <row r="26" spans="1:6" x14ac:dyDescent="0.25">
      <c r="A26" s="88"/>
      <c r="B26" s="9"/>
      <c r="C26" s="9"/>
      <c r="D26" s="88"/>
      <c r="E26" s="126"/>
      <c r="F26" s="126"/>
    </row>
    <row r="27" spans="1:6" x14ac:dyDescent="0.25">
      <c r="A27" s="88"/>
      <c r="B27" s="9"/>
      <c r="C27" s="9"/>
      <c r="D27" s="9"/>
      <c r="E27" s="126"/>
      <c r="F27" s="126"/>
    </row>
    <row r="28" spans="1:6" x14ac:dyDescent="0.25">
      <c r="A28" s="88"/>
      <c r="B28" s="9"/>
      <c r="C28" s="9"/>
      <c r="D28" s="9"/>
      <c r="E28" s="126"/>
      <c r="F28" s="126"/>
    </row>
    <row r="29" spans="1:6" x14ac:dyDescent="0.25">
      <c r="A29" s="125" t="s">
        <v>13</v>
      </c>
      <c r="B29" s="125"/>
      <c r="C29" s="125"/>
      <c r="D29" s="9"/>
      <c r="E29" s="126">
        <f>Maio!E75</f>
        <v>72659.619999999966</v>
      </c>
      <c r="F29" s="126"/>
    </row>
    <row r="30" spans="1:6" x14ac:dyDescent="0.25">
      <c r="A30" s="125" t="s">
        <v>14</v>
      </c>
      <c r="B30" s="125"/>
      <c r="C30" s="125"/>
      <c r="D30" s="9"/>
      <c r="E30" s="126">
        <f>E19+E20</f>
        <v>63000</v>
      </c>
      <c r="F30" s="126"/>
    </row>
    <row r="31" spans="1:6" x14ac:dyDescent="0.25">
      <c r="A31" s="125" t="s">
        <v>15</v>
      </c>
      <c r="B31" s="125"/>
      <c r="C31" s="125"/>
      <c r="D31" s="9"/>
      <c r="E31" s="126">
        <v>10.26</v>
      </c>
      <c r="F31" s="126"/>
    </row>
    <row r="32" spans="1:6" x14ac:dyDescent="0.25">
      <c r="A32" s="125" t="s">
        <v>16</v>
      </c>
      <c r="B32" s="125"/>
      <c r="C32" s="125"/>
      <c r="D32" s="9"/>
      <c r="E32" s="126"/>
      <c r="F32" s="126"/>
    </row>
    <row r="33" spans="1:6" x14ac:dyDescent="0.25">
      <c r="A33" s="125" t="s">
        <v>17</v>
      </c>
      <c r="B33" s="125"/>
      <c r="C33" s="125"/>
      <c r="D33" s="9"/>
      <c r="E33" s="126">
        <f>E29+E30+E31+E32</f>
        <v>135669.87999999998</v>
      </c>
      <c r="F33" s="126"/>
    </row>
    <row r="34" spans="1:6" x14ac:dyDescent="0.25">
      <c r="A34" s="123"/>
      <c r="B34" s="123"/>
      <c r="C34" s="123"/>
      <c r="D34" s="10"/>
      <c r="E34" s="124"/>
      <c r="F34" s="124"/>
    </row>
    <row r="35" spans="1:6" x14ac:dyDescent="0.25">
      <c r="A35" s="125" t="s">
        <v>18</v>
      </c>
      <c r="B35" s="125"/>
      <c r="C35" s="125"/>
      <c r="D35" s="9"/>
      <c r="E35" s="126">
        <f>K60</f>
        <v>123.17999999999999</v>
      </c>
      <c r="F35" s="126"/>
    </row>
    <row r="36" spans="1:6" x14ac:dyDescent="0.25">
      <c r="A36" s="125" t="s">
        <v>19</v>
      </c>
      <c r="B36" s="125"/>
      <c r="C36" s="125"/>
      <c r="D36" s="9"/>
      <c r="E36" s="126">
        <f>E33+E35</f>
        <v>135793.05999999997</v>
      </c>
      <c r="F36" s="126"/>
    </row>
    <row r="37" spans="1:6" ht="54" customHeight="1" x14ac:dyDescent="0.25">
      <c r="A37" s="127" t="s">
        <v>78</v>
      </c>
      <c r="B37" s="128"/>
      <c r="C37" s="128"/>
      <c r="D37" s="128"/>
      <c r="E37" s="128"/>
      <c r="F37" s="128"/>
    </row>
    <row r="38" spans="1:6" ht="15" customHeight="1" x14ac:dyDescent="0.25">
      <c r="A38" s="186"/>
      <c r="B38" s="186"/>
      <c r="C38" s="186"/>
      <c r="D38" s="186"/>
      <c r="E38" s="186"/>
      <c r="F38" s="186"/>
    </row>
    <row r="39" spans="1:6" ht="15" customHeight="1" x14ac:dyDescent="0.25">
      <c r="A39" s="84"/>
      <c r="B39" s="84"/>
      <c r="C39" s="84"/>
      <c r="D39" s="84"/>
      <c r="E39" s="84"/>
      <c r="F39" s="84"/>
    </row>
    <row r="40" spans="1:6" ht="15" customHeight="1" x14ac:dyDescent="0.25">
      <c r="A40" s="84"/>
      <c r="B40" s="84"/>
      <c r="C40" s="84"/>
      <c r="D40" s="84"/>
      <c r="E40" s="84"/>
      <c r="F40" s="84"/>
    </row>
    <row r="41" spans="1:6" ht="15" customHeight="1" x14ac:dyDescent="0.25">
      <c r="A41" s="84"/>
      <c r="B41" s="84"/>
      <c r="C41" s="84"/>
      <c r="D41" s="84"/>
      <c r="E41" s="84"/>
      <c r="F41" s="84"/>
    </row>
    <row r="42" spans="1:6" ht="15" customHeight="1" x14ac:dyDescent="0.25">
      <c r="A42" s="84"/>
      <c r="B42" s="84"/>
      <c r="C42" s="84"/>
      <c r="D42" s="84"/>
      <c r="E42" s="84"/>
      <c r="F42" s="84"/>
    </row>
    <row r="43" spans="1:6" ht="15" customHeight="1" x14ac:dyDescent="0.25">
      <c r="A43" s="84"/>
      <c r="B43" s="84"/>
      <c r="C43" s="84"/>
      <c r="D43" s="84"/>
      <c r="E43" s="84"/>
      <c r="F43" s="84"/>
    </row>
    <row r="44" spans="1:6" ht="15" customHeight="1" x14ac:dyDescent="0.25">
      <c r="A44" s="84"/>
      <c r="B44" s="84"/>
      <c r="C44" s="84"/>
      <c r="D44" s="84"/>
      <c r="E44" s="84"/>
      <c r="F44" s="84"/>
    </row>
    <row r="45" spans="1:6" ht="15" customHeight="1" x14ac:dyDescent="0.25">
      <c r="A45" s="84"/>
      <c r="B45" s="84"/>
      <c r="C45" s="84"/>
      <c r="D45" s="84"/>
      <c r="E45" s="84"/>
      <c r="F45" s="84"/>
    </row>
    <row r="46" spans="1:6" ht="15" customHeight="1" x14ac:dyDescent="0.25">
      <c r="A46" s="84"/>
      <c r="B46" s="84"/>
      <c r="C46" s="84"/>
      <c r="D46" s="84"/>
      <c r="E46" s="84"/>
      <c r="F46" s="84"/>
    </row>
    <row r="47" spans="1:6" ht="15" customHeight="1" x14ac:dyDescent="0.25">
      <c r="A47" s="84"/>
      <c r="B47" s="84"/>
      <c r="C47" s="84"/>
      <c r="D47" s="84"/>
      <c r="E47" s="84"/>
      <c r="F47" s="84"/>
    </row>
    <row r="48" spans="1:6" ht="15" customHeight="1" x14ac:dyDescent="0.25">
      <c r="A48" s="84"/>
      <c r="B48" s="84"/>
      <c r="C48" s="84"/>
      <c r="D48" s="84"/>
      <c r="E48" s="84"/>
      <c r="F48" s="84"/>
    </row>
    <row r="49" spans="1:19" s="13" customFormat="1" ht="72.75" customHeight="1" x14ac:dyDescent="0.15">
      <c r="A49" s="185" t="s">
        <v>20</v>
      </c>
      <c r="B49" s="185" t="s">
        <v>21</v>
      </c>
      <c r="C49" s="89" t="s">
        <v>22</v>
      </c>
      <c r="D49" s="89" t="s">
        <v>23</v>
      </c>
      <c r="E49" s="89" t="s">
        <v>24</v>
      </c>
      <c r="F49" s="185" t="s">
        <v>25</v>
      </c>
    </row>
    <row r="50" spans="1:19" s="13" customFormat="1" ht="9.75" x14ac:dyDescent="0.15">
      <c r="A50" s="185"/>
      <c r="B50" s="185"/>
      <c r="C50" s="89" t="s">
        <v>26</v>
      </c>
      <c r="D50" s="89" t="s">
        <v>27</v>
      </c>
      <c r="E50" s="89" t="s">
        <v>28</v>
      </c>
      <c r="F50" s="185"/>
    </row>
    <row r="51" spans="1:19" s="13" customFormat="1" ht="15" customHeight="1" x14ac:dyDescent="0.25">
      <c r="A51" s="89"/>
      <c r="B51" s="185" t="s">
        <v>29</v>
      </c>
      <c r="C51" s="185"/>
      <c r="D51" s="185"/>
      <c r="E51" s="185"/>
      <c r="F51" s="185"/>
      <c r="H51" s="90"/>
      <c r="I51" s="90"/>
      <c r="J51" s="90"/>
      <c r="K51" s="90"/>
      <c r="L51" s="63"/>
      <c r="M51" s="63"/>
      <c r="N51" s="63"/>
      <c r="O51" s="63"/>
      <c r="P51" s="63"/>
      <c r="Q51" s="61"/>
      <c r="R51" s="61">
        <v>4346.74</v>
      </c>
      <c r="S51" s="63"/>
    </row>
    <row r="52" spans="1:19" x14ac:dyDescent="0.25">
      <c r="A52" s="14" t="s">
        <v>30</v>
      </c>
      <c r="B52" s="15">
        <f>J53</f>
        <v>58622.46</v>
      </c>
      <c r="C52" s="15">
        <f>I60+O64</f>
        <v>49967.26</v>
      </c>
      <c r="D52" s="15">
        <f>I61+I62+K60</f>
        <v>4348.41</v>
      </c>
      <c r="E52" s="15">
        <f>C52+D52</f>
        <v>54315.67</v>
      </c>
      <c r="F52" s="15">
        <f>J56+K56</f>
        <v>53769.520000000004</v>
      </c>
      <c r="H52" s="165" t="s">
        <v>82</v>
      </c>
      <c r="I52" s="165"/>
      <c r="J52" s="165"/>
      <c r="K52" s="165"/>
      <c r="L52" s="90"/>
      <c r="M52" s="90"/>
      <c r="N52" s="90"/>
      <c r="O52" s="90"/>
      <c r="P52" s="90"/>
      <c r="Q52" s="91"/>
      <c r="R52" s="91">
        <v>3902.05</v>
      </c>
      <c r="S52" s="90"/>
    </row>
    <row r="53" spans="1:19" x14ac:dyDescent="0.25">
      <c r="A53" s="14" t="s">
        <v>31</v>
      </c>
      <c r="B53" s="15"/>
      <c r="C53" s="16">
        <v>0</v>
      </c>
      <c r="D53" s="16">
        <v>0</v>
      </c>
      <c r="E53" s="16">
        <f t="shared" ref="E53:E68" si="0">C53+D53</f>
        <v>0</v>
      </c>
      <c r="F53" s="16">
        <v>0</v>
      </c>
      <c r="H53" s="68" t="s">
        <v>64</v>
      </c>
      <c r="I53" s="69">
        <v>54285.15</v>
      </c>
      <c r="J53" s="173">
        <f>SUM(I53:I54)</f>
        <v>58622.46</v>
      </c>
      <c r="K53" s="68"/>
      <c r="L53" s="90"/>
      <c r="M53" s="90"/>
      <c r="N53" s="90"/>
      <c r="O53" s="90"/>
      <c r="P53" s="90"/>
      <c r="Q53" s="91"/>
      <c r="R53" s="91">
        <v>3629.47</v>
      </c>
      <c r="S53" s="90"/>
    </row>
    <row r="54" spans="1:19" x14ac:dyDescent="0.25">
      <c r="A54" s="14" t="s">
        <v>32</v>
      </c>
      <c r="B54" s="16">
        <v>0</v>
      </c>
      <c r="C54" s="16">
        <v>0</v>
      </c>
      <c r="D54" s="16">
        <v>0</v>
      </c>
      <c r="E54" s="16">
        <f t="shared" si="0"/>
        <v>0</v>
      </c>
      <c r="F54" s="16">
        <v>0</v>
      </c>
      <c r="H54" s="68" t="s">
        <v>65</v>
      </c>
      <c r="I54" s="69">
        <v>4337.3100000000004</v>
      </c>
      <c r="J54" s="173"/>
      <c r="K54" s="68"/>
      <c r="L54" s="90"/>
      <c r="M54" s="90"/>
      <c r="N54" s="90"/>
      <c r="O54" s="90"/>
      <c r="P54" s="63"/>
      <c r="Q54" s="61"/>
      <c r="R54" s="61">
        <v>4527.4399999999996</v>
      </c>
      <c r="S54" s="90"/>
    </row>
    <row r="55" spans="1:19" ht="19.5" x14ac:dyDescent="0.25">
      <c r="A55" s="14" t="s">
        <v>33</v>
      </c>
      <c r="B55" s="16">
        <v>0</v>
      </c>
      <c r="C55" s="16">
        <v>0</v>
      </c>
      <c r="D55" s="16">
        <v>0</v>
      </c>
      <c r="E55" s="16">
        <f t="shared" si="0"/>
        <v>0</v>
      </c>
      <c r="F55" s="16">
        <v>0</v>
      </c>
      <c r="H55" s="174" t="s">
        <v>83</v>
      </c>
      <c r="I55" s="175"/>
      <c r="J55" s="175"/>
      <c r="K55" s="176"/>
      <c r="L55" s="90"/>
      <c r="M55" s="90"/>
      <c r="N55" s="90"/>
      <c r="O55" s="90"/>
      <c r="P55" s="63"/>
      <c r="Q55" s="61"/>
      <c r="R55" s="91">
        <v>568.67999999999995</v>
      </c>
      <c r="S55" s="90"/>
    </row>
    <row r="56" spans="1:19" x14ac:dyDescent="0.25">
      <c r="A56" s="14" t="s">
        <v>34</v>
      </c>
      <c r="B56" s="16">
        <v>0</v>
      </c>
      <c r="C56" s="16">
        <v>0</v>
      </c>
      <c r="D56" s="16">
        <v>0</v>
      </c>
      <c r="E56" s="16">
        <f t="shared" si="0"/>
        <v>0</v>
      </c>
      <c r="F56" s="16">
        <v>0</v>
      </c>
      <c r="H56" s="68" t="s">
        <v>65</v>
      </c>
      <c r="I56" s="69">
        <v>4337.3100000000004</v>
      </c>
      <c r="J56" s="167">
        <f>SUM(I56:I58)</f>
        <v>13001.130000000001</v>
      </c>
      <c r="K56" s="169">
        <f>40176+592.39</f>
        <v>40768.39</v>
      </c>
      <c r="L56" s="90"/>
      <c r="M56" s="90"/>
      <c r="N56" s="90"/>
      <c r="O56" s="90"/>
      <c r="P56" s="63"/>
      <c r="Q56" s="61"/>
      <c r="R56" s="91">
        <v>42770.13</v>
      </c>
      <c r="S56" s="90"/>
    </row>
    <row r="57" spans="1:19" ht="19.5" x14ac:dyDescent="0.25">
      <c r="A57" s="14" t="s">
        <v>35</v>
      </c>
      <c r="B57" s="16">
        <v>0</v>
      </c>
      <c r="C57" s="16">
        <v>0</v>
      </c>
      <c r="D57" s="16">
        <v>0</v>
      </c>
      <c r="E57" s="16">
        <f t="shared" si="0"/>
        <v>0</v>
      </c>
      <c r="F57" s="16">
        <v>0</v>
      </c>
      <c r="H57" s="68" t="s">
        <v>66</v>
      </c>
      <c r="I57" s="69">
        <v>4591.84</v>
      </c>
      <c r="J57" s="168"/>
      <c r="K57" s="170"/>
      <c r="L57" s="90"/>
      <c r="M57" s="90"/>
      <c r="N57" s="90"/>
      <c r="O57" s="90"/>
      <c r="P57" s="63"/>
      <c r="Q57" s="61"/>
      <c r="R57" s="91">
        <v>4706.7700000000004</v>
      </c>
      <c r="S57" s="90"/>
    </row>
    <row r="58" spans="1:19" x14ac:dyDescent="0.25">
      <c r="A58" s="14" t="s">
        <v>36</v>
      </c>
      <c r="B58" s="16">
        <v>0</v>
      </c>
      <c r="C58" s="16">
        <v>0</v>
      </c>
      <c r="D58" s="16">
        <v>0</v>
      </c>
      <c r="E58" s="16">
        <f t="shared" si="0"/>
        <v>0</v>
      </c>
      <c r="F58" s="16">
        <v>0</v>
      </c>
      <c r="H58" s="68" t="s">
        <v>67</v>
      </c>
      <c r="I58" s="69">
        <v>4071.98</v>
      </c>
      <c r="J58" s="168"/>
      <c r="K58" s="171"/>
      <c r="L58" s="90"/>
      <c r="M58" s="90"/>
      <c r="N58" s="90"/>
      <c r="O58" s="90"/>
      <c r="P58" s="63"/>
      <c r="Q58" s="61"/>
      <c r="R58" s="91">
        <v>4193.4399999999996</v>
      </c>
      <c r="S58" s="90"/>
    </row>
    <row r="59" spans="1:19" ht="19.5" x14ac:dyDescent="0.25">
      <c r="A59" s="14" t="s">
        <v>37</v>
      </c>
      <c r="B59" s="16">
        <v>0</v>
      </c>
      <c r="C59" s="16">
        <v>0</v>
      </c>
      <c r="D59" s="16">
        <v>0</v>
      </c>
      <c r="E59" s="16">
        <f t="shared" si="0"/>
        <v>0</v>
      </c>
      <c r="F59" s="16">
        <v>0</v>
      </c>
      <c r="H59" s="165" t="s">
        <v>88</v>
      </c>
      <c r="I59" s="165"/>
      <c r="J59" s="165"/>
      <c r="K59" s="70" t="s">
        <v>84</v>
      </c>
      <c r="L59" s="90"/>
      <c r="M59" s="165" t="s">
        <v>89</v>
      </c>
      <c r="N59" s="165"/>
      <c r="O59" s="165"/>
      <c r="P59" s="90"/>
      <c r="Q59" s="61">
        <v>0.5</v>
      </c>
      <c r="R59" s="91">
        <v>3873.45</v>
      </c>
      <c r="S59" s="90"/>
    </row>
    <row r="60" spans="1:19" x14ac:dyDescent="0.25">
      <c r="A60" s="14" t="s">
        <v>38</v>
      </c>
      <c r="B60" s="16">
        <v>0</v>
      </c>
      <c r="C60" s="16">
        <v>0</v>
      </c>
      <c r="D60" s="16">
        <v>0</v>
      </c>
      <c r="E60" s="16">
        <f t="shared" si="0"/>
        <v>0</v>
      </c>
      <c r="F60" s="16">
        <v>0</v>
      </c>
      <c r="H60" s="68" t="s">
        <v>85</v>
      </c>
      <c r="I60" s="69">
        <v>36462</v>
      </c>
      <c r="J60" s="166">
        <f>SUM(I60:I63)</f>
        <v>40687.230000000003</v>
      </c>
      <c r="K60" s="172">
        <f>8.2+62.48+52.5</f>
        <v>123.17999999999999</v>
      </c>
      <c r="L60" s="90"/>
      <c r="M60" s="68" t="s">
        <v>85</v>
      </c>
      <c r="N60" s="69">
        <v>36462</v>
      </c>
      <c r="O60" s="166">
        <f>SUM(N60:N63)</f>
        <v>40687.230000000003</v>
      </c>
      <c r="P60" s="90"/>
      <c r="Q60" s="61">
        <v>8</v>
      </c>
      <c r="R60" s="91">
        <v>25.9</v>
      </c>
      <c r="S60" s="90"/>
    </row>
    <row r="61" spans="1:19" x14ac:dyDescent="0.25">
      <c r="A61" s="14" t="s">
        <v>39</v>
      </c>
      <c r="B61" s="16">
        <v>0</v>
      </c>
      <c r="C61" s="16">
        <v>0</v>
      </c>
      <c r="D61" s="16">
        <v>0</v>
      </c>
      <c r="E61" s="16">
        <f t="shared" si="0"/>
        <v>0</v>
      </c>
      <c r="F61" s="16">
        <v>0</v>
      </c>
      <c r="H61" s="68" t="s">
        <v>73</v>
      </c>
      <c r="I61" s="69">
        <v>595.76</v>
      </c>
      <c r="J61" s="166"/>
      <c r="K61" s="172"/>
      <c r="L61" s="91"/>
      <c r="M61" s="68" t="s">
        <v>73</v>
      </c>
      <c r="N61" s="69">
        <v>595.76</v>
      </c>
      <c r="O61" s="166"/>
      <c r="P61" s="90"/>
      <c r="Q61" s="92">
        <v>1.33</v>
      </c>
      <c r="R61" s="91">
        <v>34.54</v>
      </c>
      <c r="S61" s="90"/>
    </row>
    <row r="62" spans="1:19" x14ac:dyDescent="0.25">
      <c r="A62" s="14" t="s">
        <v>40</v>
      </c>
      <c r="B62" s="16">
        <v>0</v>
      </c>
      <c r="C62" s="16">
        <v>0</v>
      </c>
      <c r="D62" s="16">
        <v>0</v>
      </c>
      <c r="E62" s="16">
        <f t="shared" si="0"/>
        <v>0</v>
      </c>
      <c r="F62" s="16">
        <v>0</v>
      </c>
      <c r="H62" s="68" t="s">
        <v>74</v>
      </c>
      <c r="I62" s="69">
        <v>3629.47</v>
      </c>
      <c r="J62" s="166"/>
      <c r="K62" s="172"/>
      <c r="L62" s="91"/>
      <c r="M62" s="68" t="s">
        <v>74</v>
      </c>
      <c r="N62" s="69">
        <v>3629.47</v>
      </c>
      <c r="O62" s="166"/>
      <c r="P62" s="91">
        <f>N61</f>
        <v>595.76</v>
      </c>
      <c r="Q62" s="61">
        <v>7.37</v>
      </c>
      <c r="R62" s="91">
        <v>468.27</v>
      </c>
      <c r="S62" s="90"/>
    </row>
    <row r="63" spans="1:19" x14ac:dyDescent="0.25">
      <c r="A63" s="14" t="s">
        <v>41</v>
      </c>
      <c r="B63" s="16">
        <v>0</v>
      </c>
      <c r="C63" s="16">
        <v>0</v>
      </c>
      <c r="D63" s="16">
        <v>0</v>
      </c>
      <c r="E63" s="16">
        <f t="shared" si="0"/>
        <v>0</v>
      </c>
      <c r="F63" s="16">
        <v>0</v>
      </c>
      <c r="H63" s="68" t="s">
        <v>76</v>
      </c>
      <c r="I63" s="69">
        <v>0</v>
      </c>
      <c r="J63" s="166"/>
      <c r="K63" s="172"/>
      <c r="L63" s="91"/>
      <c r="M63" s="68" t="s">
        <v>76</v>
      </c>
      <c r="N63" s="69">
        <v>0</v>
      </c>
      <c r="O63" s="166"/>
      <c r="P63" s="90"/>
      <c r="Q63" s="92"/>
      <c r="R63" s="91">
        <v>244.13</v>
      </c>
      <c r="S63" s="90"/>
    </row>
    <row r="64" spans="1:19" ht="19.5" x14ac:dyDescent="0.25">
      <c r="A64" s="14" t="s">
        <v>42</v>
      </c>
      <c r="B64" s="16">
        <v>0</v>
      </c>
      <c r="C64" s="16">
        <v>0</v>
      </c>
      <c r="D64" s="16">
        <v>0</v>
      </c>
      <c r="E64" s="16">
        <f t="shared" si="0"/>
        <v>0</v>
      </c>
      <c r="F64" s="16">
        <v>0</v>
      </c>
      <c r="H64" s="165" t="s">
        <v>86</v>
      </c>
      <c r="I64" s="165"/>
      <c r="J64" s="165"/>
      <c r="K64" s="165"/>
      <c r="L64" s="90"/>
      <c r="M64" s="68" t="s">
        <v>65</v>
      </c>
      <c r="N64" s="69">
        <v>4665.8500000000004</v>
      </c>
      <c r="O64" s="167">
        <f>SUM(N64:N66)</f>
        <v>13505.26</v>
      </c>
      <c r="P64" s="90"/>
      <c r="Q64" s="61"/>
      <c r="R64" s="91">
        <v>534.44000000000005</v>
      </c>
      <c r="S64" s="90"/>
    </row>
    <row r="65" spans="1:19" x14ac:dyDescent="0.25">
      <c r="A65" s="14" t="s">
        <v>43</v>
      </c>
      <c r="B65" s="16">
        <v>0</v>
      </c>
      <c r="C65" s="16">
        <v>0</v>
      </c>
      <c r="D65" s="16">
        <v>0</v>
      </c>
      <c r="E65" s="16">
        <f t="shared" si="0"/>
        <v>0</v>
      </c>
      <c r="F65" s="16">
        <v>0</v>
      </c>
      <c r="H65" s="163" t="s">
        <v>87</v>
      </c>
      <c r="I65" s="164"/>
      <c r="J65" s="71">
        <f>J60+J56</f>
        <v>53688.36</v>
      </c>
      <c r="K65" s="161">
        <f>SUM(J65:J66)+1387.08+5917.17</f>
        <v>61115.79</v>
      </c>
      <c r="L65" s="90"/>
      <c r="M65" s="68" t="s">
        <v>66</v>
      </c>
      <c r="N65" s="69">
        <v>5009.59</v>
      </c>
      <c r="O65" s="168"/>
      <c r="P65" s="90"/>
      <c r="Q65" s="92"/>
      <c r="R65" s="91">
        <v>4014.28</v>
      </c>
      <c r="S65" s="90"/>
    </row>
    <row r="66" spans="1:19" ht="19.5" x14ac:dyDescent="0.25">
      <c r="A66" s="14" t="s">
        <v>44</v>
      </c>
      <c r="B66" s="15">
        <f>Q68</f>
        <v>17.2</v>
      </c>
      <c r="C66" s="16">
        <v>0</v>
      </c>
      <c r="D66" s="48">
        <f>B66</f>
        <v>17.2</v>
      </c>
      <c r="E66" s="15">
        <f t="shared" si="0"/>
        <v>17.2</v>
      </c>
      <c r="F66" s="15">
        <v>0</v>
      </c>
      <c r="H66" s="68" t="str">
        <f>K59</f>
        <v>Recursos Proprios - CEIVI</v>
      </c>
      <c r="I66" s="68"/>
      <c r="J66" s="71">
        <f>K60</f>
        <v>123.17999999999999</v>
      </c>
      <c r="K66" s="162"/>
      <c r="L66" s="90"/>
      <c r="M66" s="68" t="s">
        <v>67</v>
      </c>
      <c r="N66" s="69">
        <v>3829.82</v>
      </c>
      <c r="O66" s="168"/>
      <c r="P66" s="90"/>
      <c r="Q66" s="92"/>
      <c r="R66" s="91">
        <v>522.22</v>
      </c>
      <c r="S66" s="90"/>
    </row>
    <row r="67" spans="1:19" x14ac:dyDescent="0.25">
      <c r="A67" s="14" t="s">
        <v>45</v>
      </c>
      <c r="B67" s="16">
        <v>0</v>
      </c>
      <c r="C67" s="16">
        <v>0</v>
      </c>
      <c r="D67" s="16">
        <v>0</v>
      </c>
      <c r="E67" s="16">
        <f t="shared" si="0"/>
        <v>0</v>
      </c>
      <c r="F67" s="16">
        <v>0</v>
      </c>
      <c r="H67" s="90"/>
      <c r="I67" s="91"/>
      <c r="J67" s="93"/>
      <c r="K67" s="93"/>
      <c r="L67" s="90"/>
      <c r="M67" s="90"/>
      <c r="N67" s="90"/>
      <c r="O67" s="90"/>
      <c r="P67" s="90"/>
      <c r="Q67" s="92"/>
      <c r="R67" s="91">
        <v>649.91999999999996</v>
      </c>
      <c r="S67" s="90"/>
    </row>
    <row r="68" spans="1:19" x14ac:dyDescent="0.25">
      <c r="A68" s="14" t="s">
        <v>46</v>
      </c>
      <c r="B68" s="15">
        <f>SUM(B52:B67)</f>
        <v>58639.659999999996</v>
      </c>
      <c r="C68" s="15">
        <f>SUM(C52:C67)</f>
        <v>49967.26</v>
      </c>
      <c r="D68" s="15">
        <f>SUM(D52:D67)</f>
        <v>4365.6099999999997</v>
      </c>
      <c r="E68" s="15">
        <f t="shared" si="0"/>
        <v>54332.87</v>
      </c>
      <c r="F68" s="15">
        <f>SUM(F52:F67)</f>
        <v>53769.520000000004</v>
      </c>
      <c r="H68" s="94"/>
      <c r="I68" s="94"/>
      <c r="J68" s="92"/>
      <c r="K68" s="90"/>
      <c r="L68" s="90"/>
      <c r="M68" s="90"/>
      <c r="N68" s="90"/>
      <c r="O68" s="90"/>
      <c r="P68" s="90"/>
      <c r="Q68" s="92">
        <f>SUM(Q58:Q67)</f>
        <v>17.2</v>
      </c>
      <c r="R68" s="91">
        <v>6678.08</v>
      </c>
      <c r="S68" s="90"/>
    </row>
    <row r="69" spans="1:19" ht="109.5" customHeight="1" x14ac:dyDescent="0.25">
      <c r="A69" s="119" t="s">
        <v>47</v>
      </c>
      <c r="B69" s="120"/>
      <c r="C69" s="120"/>
      <c r="D69" s="120"/>
      <c r="E69" s="120"/>
      <c r="F69" s="120"/>
      <c r="R69" s="95">
        <f>SUM(R51:R68)</f>
        <v>85689.95</v>
      </c>
    </row>
    <row r="70" spans="1:19" x14ac:dyDescent="0.25">
      <c r="A70" s="117" t="s">
        <v>48</v>
      </c>
      <c r="B70" s="117"/>
      <c r="C70" s="117"/>
      <c r="D70" s="117"/>
      <c r="E70" s="117"/>
      <c r="F70" s="117"/>
      <c r="I70" s="44"/>
      <c r="R70" s="95">
        <f>R69+Q66+10</f>
        <v>85699.95</v>
      </c>
    </row>
    <row r="71" spans="1:19" x14ac:dyDescent="0.25">
      <c r="A71" s="117" t="s">
        <v>49</v>
      </c>
      <c r="B71" s="117"/>
      <c r="C71" s="117"/>
      <c r="D71" s="117"/>
      <c r="E71" s="118">
        <f>E36</f>
        <v>135793.05999999997</v>
      </c>
      <c r="F71" s="118"/>
      <c r="H71" s="96" t="s">
        <v>90</v>
      </c>
      <c r="I71" s="97">
        <v>57610.94</v>
      </c>
      <c r="J71" s="181">
        <f>SUM(I71:I77)</f>
        <v>81460.19</v>
      </c>
      <c r="K71" s="183">
        <f>E75-J71</f>
        <v>0</v>
      </c>
    </row>
    <row r="72" spans="1:19" x14ac:dyDescent="0.25">
      <c r="A72" s="117" t="s">
        <v>50</v>
      </c>
      <c r="B72" s="117"/>
      <c r="C72" s="117"/>
      <c r="D72" s="117"/>
      <c r="E72" s="118">
        <f>C68+D68</f>
        <v>54332.87</v>
      </c>
      <c r="F72" s="118"/>
      <c r="H72" s="96" t="s">
        <v>91</v>
      </c>
      <c r="I72" s="97">
        <f>Janeiro!J69</f>
        <v>387.10000000000582</v>
      </c>
      <c r="J72" s="182"/>
      <c r="K72" s="184"/>
    </row>
    <row r="73" spans="1:19" x14ac:dyDescent="0.25">
      <c r="A73" s="117" t="s">
        <v>51</v>
      </c>
      <c r="B73" s="117"/>
      <c r="C73" s="117"/>
      <c r="D73" s="117"/>
      <c r="E73" s="118">
        <f>E33-(E72-E35)</f>
        <v>81460.189999999973</v>
      </c>
      <c r="F73" s="118"/>
      <c r="H73" s="96" t="s">
        <v>74</v>
      </c>
      <c r="I73" s="97">
        <v>2008.86</v>
      </c>
      <c r="J73" s="182"/>
      <c r="K73" s="184"/>
    </row>
    <row r="74" spans="1:19" x14ac:dyDescent="0.25">
      <c r="A74" s="117" t="s">
        <v>52</v>
      </c>
      <c r="B74" s="117"/>
      <c r="C74" s="117"/>
      <c r="D74" s="117"/>
      <c r="E74" s="118">
        <v>0</v>
      </c>
      <c r="F74" s="118"/>
      <c r="H74" s="98" t="s">
        <v>73</v>
      </c>
      <c r="I74" s="97">
        <v>227.97</v>
      </c>
      <c r="J74" s="182"/>
      <c r="K74" s="184"/>
    </row>
    <row r="75" spans="1:19" x14ac:dyDescent="0.25">
      <c r="A75" s="195" t="s">
        <v>53</v>
      </c>
      <c r="B75" s="195"/>
      <c r="C75" s="195"/>
      <c r="D75" s="195"/>
      <c r="E75" s="196">
        <f>E73-E74</f>
        <v>81460.189999999973</v>
      </c>
      <c r="F75" s="196"/>
      <c r="H75" s="98" t="s">
        <v>65</v>
      </c>
      <c r="I75" s="99">
        <v>4113.32</v>
      </c>
      <c r="J75" s="182"/>
      <c r="K75" s="184"/>
    </row>
    <row r="76" spans="1:19" ht="15" customHeight="1" x14ac:dyDescent="0.25">
      <c r="A76" s="113" t="s">
        <v>54</v>
      </c>
      <c r="B76" s="113"/>
      <c r="C76" s="113"/>
      <c r="D76" s="113"/>
      <c r="E76" s="113"/>
      <c r="F76" s="113"/>
      <c r="H76" s="98" t="s">
        <v>92</v>
      </c>
      <c r="I76" s="100">
        <v>16061</v>
      </c>
      <c r="J76" s="182"/>
      <c r="K76" s="184"/>
    </row>
    <row r="77" spans="1:19" x14ac:dyDescent="0.25">
      <c r="A77" s="113"/>
      <c r="B77" s="113"/>
      <c r="C77" s="113"/>
      <c r="D77" s="113"/>
      <c r="E77" s="113"/>
      <c r="F77" s="113"/>
      <c r="H77" s="98" t="s">
        <v>92</v>
      </c>
      <c r="I77" s="97">
        <v>1051</v>
      </c>
    </row>
    <row r="78" spans="1:19" ht="9.75" customHeight="1" x14ac:dyDescent="0.25">
      <c r="H78" s="98"/>
      <c r="I78" s="97"/>
    </row>
    <row r="79" spans="1:19" x14ac:dyDescent="0.25">
      <c r="A79" s="114" t="s">
        <v>104</v>
      </c>
      <c r="B79" s="114"/>
      <c r="C79" s="114"/>
      <c r="D79" s="114"/>
      <c r="E79" s="114"/>
      <c r="F79" s="114"/>
    </row>
    <row r="80" spans="1:19" x14ac:dyDescent="0.25">
      <c r="A80" s="21"/>
      <c r="B80" s="21"/>
      <c r="C80" s="115"/>
      <c r="D80" s="115"/>
      <c r="E80" s="115"/>
      <c r="F80" s="115"/>
    </row>
    <row r="81" spans="1:6" x14ac:dyDescent="0.25">
      <c r="A81" s="116" t="s">
        <v>56</v>
      </c>
      <c r="B81" s="116"/>
      <c r="C81" s="116"/>
      <c r="D81" s="116"/>
      <c r="E81" s="116"/>
      <c r="F81" s="116"/>
    </row>
  </sheetData>
  <mergeCells count="75">
    <mergeCell ref="C80:F80"/>
    <mergeCell ref="A81:F81"/>
    <mergeCell ref="A74:D74"/>
    <mergeCell ref="E74:F74"/>
    <mergeCell ref="A75:D75"/>
    <mergeCell ref="E75:F75"/>
    <mergeCell ref="A76:F77"/>
    <mergeCell ref="A79:F79"/>
    <mergeCell ref="A69:F69"/>
    <mergeCell ref="A70:F70"/>
    <mergeCell ref="A71:D71"/>
    <mergeCell ref="E71:F71"/>
    <mergeCell ref="J71:J76"/>
    <mergeCell ref="K71:K76"/>
    <mergeCell ref="A72:D72"/>
    <mergeCell ref="E72:F72"/>
    <mergeCell ref="A73:D73"/>
    <mergeCell ref="E73:F73"/>
    <mergeCell ref="M59:O59"/>
    <mergeCell ref="J60:J63"/>
    <mergeCell ref="K60:K63"/>
    <mergeCell ref="O60:O63"/>
    <mergeCell ref="H64:K64"/>
    <mergeCell ref="O64:O66"/>
    <mergeCell ref="H65:I65"/>
    <mergeCell ref="K65:K66"/>
    <mergeCell ref="H59:J59"/>
    <mergeCell ref="H52:K52"/>
    <mergeCell ref="J53:J54"/>
    <mergeCell ref="H55:K55"/>
    <mergeCell ref="J56:J58"/>
    <mergeCell ref="K56:K58"/>
    <mergeCell ref="B51:F51"/>
    <mergeCell ref="A34:C34"/>
    <mergeCell ref="E34:F34"/>
    <mergeCell ref="A35:C35"/>
    <mergeCell ref="E35:F35"/>
    <mergeCell ref="A36:C36"/>
    <mergeCell ref="E36:F36"/>
    <mergeCell ref="A37:F37"/>
    <mergeCell ref="A38:F38"/>
    <mergeCell ref="A49:A50"/>
    <mergeCell ref="B49:B50"/>
    <mergeCell ref="F49:F50"/>
    <mergeCell ref="A31:C31"/>
    <mergeCell ref="E31:F31"/>
    <mergeCell ref="A32:C32"/>
    <mergeCell ref="E32:F32"/>
    <mergeCell ref="A33:C33"/>
    <mergeCell ref="E33:F33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6E9E8-7B82-4ADD-90DC-DC5CA78E14A3}">
  <dimension ref="A8:S81"/>
  <sheetViews>
    <sheetView topLeftCell="A64" workbookViewId="0">
      <selection activeCell="A37" sqref="A1:XFD1048576"/>
    </sheetView>
  </sheetViews>
  <sheetFormatPr defaultRowHeight="15" x14ac:dyDescent="0.25"/>
  <cols>
    <col min="1" max="1" width="16.7109375" style="87" customWidth="1"/>
    <col min="2" max="2" width="15.85546875" style="87" bestFit="1" customWidth="1"/>
    <col min="3" max="3" width="16.42578125" style="87" bestFit="1" customWidth="1"/>
    <col min="4" max="4" width="16.7109375" style="87" customWidth="1"/>
    <col min="5" max="5" width="14.85546875" style="87" bestFit="1" customWidth="1"/>
    <col min="6" max="6" width="15.85546875" style="87" bestFit="1" customWidth="1"/>
    <col min="7" max="7" width="9.140625" style="87"/>
    <col min="8" max="8" width="21.140625" style="87" hidden="1" customWidth="1"/>
    <col min="9" max="10" width="13.28515625" style="87" hidden="1" customWidth="1"/>
    <col min="11" max="11" width="21.140625" style="87" hidden="1" customWidth="1"/>
    <col min="12" max="12" width="4.140625" style="87" hidden="1" customWidth="1"/>
    <col min="13" max="13" width="17" style="87" hidden="1" customWidth="1"/>
    <col min="14" max="15" width="13.28515625" style="87" customWidth="1"/>
    <col min="16" max="16" width="12.140625" style="87" customWidth="1"/>
    <col min="17" max="18" width="13.28515625" style="87" customWidth="1"/>
    <col min="19" max="16384" width="9.140625" style="87"/>
  </cols>
  <sheetData>
    <row r="8" spans="1:6" ht="23.25" x14ac:dyDescent="0.35">
      <c r="A8" s="187" t="s">
        <v>105</v>
      </c>
      <c r="B8" s="187"/>
      <c r="C8" s="187"/>
      <c r="D8" s="187"/>
      <c r="E8" s="187"/>
      <c r="F8" s="187"/>
    </row>
    <row r="9" spans="1:6" ht="29.25" customHeight="1" x14ac:dyDescent="0.25">
      <c r="A9" s="188" t="s">
        <v>0</v>
      </c>
      <c r="B9" s="189"/>
      <c r="C9" s="189"/>
      <c r="D9" s="189"/>
      <c r="E9" s="189"/>
      <c r="F9" s="189"/>
    </row>
    <row r="10" spans="1:6" ht="135" customHeight="1" x14ac:dyDescent="0.25">
      <c r="A10" s="190" t="s">
        <v>79</v>
      </c>
      <c r="B10" s="191"/>
      <c r="C10" s="191"/>
      <c r="D10" s="191"/>
      <c r="E10" s="191"/>
      <c r="F10" s="191"/>
    </row>
    <row r="11" spans="1:6" ht="15" customHeight="1" x14ac:dyDescent="0.25">
      <c r="A11" s="137"/>
      <c r="B11" s="137"/>
      <c r="C11" s="137"/>
      <c r="D11" s="137"/>
      <c r="E11" s="137"/>
      <c r="F11" s="137"/>
    </row>
    <row r="12" spans="1:6" x14ac:dyDescent="0.25">
      <c r="A12" s="192" t="s">
        <v>1</v>
      </c>
      <c r="B12" s="192"/>
      <c r="C12" s="192"/>
      <c r="D12" s="104" t="s">
        <v>2</v>
      </c>
      <c r="E12" s="104" t="s">
        <v>3</v>
      </c>
      <c r="F12" s="104" t="s">
        <v>4</v>
      </c>
    </row>
    <row r="13" spans="1:6" ht="18.75" customHeight="1" x14ac:dyDescent="0.25">
      <c r="A13" s="139" t="s">
        <v>5</v>
      </c>
      <c r="B13" s="139"/>
      <c r="C13" s="139"/>
      <c r="D13" s="2" t="s">
        <v>106</v>
      </c>
      <c r="E13" s="104" t="s">
        <v>61</v>
      </c>
      <c r="F13" s="102">
        <v>703840.05</v>
      </c>
    </row>
    <row r="14" spans="1:6" x14ac:dyDescent="0.25">
      <c r="A14" s="139" t="s">
        <v>6</v>
      </c>
      <c r="B14" s="139"/>
      <c r="C14" s="139"/>
      <c r="D14" s="104"/>
      <c r="E14" s="104"/>
      <c r="F14" s="102"/>
    </row>
    <row r="15" spans="1:6" x14ac:dyDescent="0.25">
      <c r="A15" s="139" t="s">
        <v>6</v>
      </c>
      <c r="B15" s="139"/>
      <c r="C15" s="139"/>
      <c r="D15" s="104"/>
      <c r="E15" s="104"/>
      <c r="F15" s="102"/>
    </row>
    <row r="16" spans="1:6" ht="15" customHeight="1" x14ac:dyDescent="0.25">
      <c r="A16" s="193"/>
      <c r="B16" s="194"/>
      <c r="C16" s="194"/>
      <c r="D16" s="194"/>
      <c r="E16" s="194"/>
      <c r="F16" s="194"/>
    </row>
    <row r="17" spans="1:6" x14ac:dyDescent="0.25">
      <c r="A17" s="192" t="s">
        <v>7</v>
      </c>
      <c r="B17" s="192"/>
      <c r="C17" s="192"/>
      <c r="D17" s="192"/>
      <c r="E17" s="192"/>
      <c r="F17" s="192"/>
    </row>
    <row r="18" spans="1:6" ht="27" x14ac:dyDescent="0.25">
      <c r="A18" s="104" t="s">
        <v>8</v>
      </c>
      <c r="B18" s="104" t="s">
        <v>9</v>
      </c>
      <c r="C18" s="104" t="s">
        <v>10</v>
      </c>
      <c r="D18" s="104" t="s">
        <v>11</v>
      </c>
      <c r="E18" s="192" t="s">
        <v>12</v>
      </c>
      <c r="F18" s="192"/>
    </row>
    <row r="19" spans="1:6" x14ac:dyDescent="0.25">
      <c r="A19" s="5">
        <v>44032</v>
      </c>
      <c r="B19" s="6">
        <v>63000</v>
      </c>
      <c r="C19" s="5">
        <v>44032</v>
      </c>
      <c r="D19" s="7">
        <v>201017</v>
      </c>
      <c r="E19" s="126">
        <v>63000</v>
      </c>
      <c r="F19" s="126"/>
    </row>
    <row r="20" spans="1:6" x14ac:dyDescent="0.25">
      <c r="A20" s="103"/>
      <c r="B20" s="7"/>
      <c r="C20" s="5"/>
      <c r="D20" s="7"/>
      <c r="E20" s="126"/>
      <c r="F20" s="126"/>
    </row>
    <row r="21" spans="1:6" x14ac:dyDescent="0.25">
      <c r="A21" s="103"/>
      <c r="B21" s="7"/>
      <c r="C21" s="103"/>
      <c r="D21" s="7"/>
      <c r="E21" s="126"/>
      <c r="F21" s="126"/>
    </row>
    <row r="22" spans="1:6" x14ac:dyDescent="0.25">
      <c r="A22" s="103"/>
      <c r="B22" s="7"/>
      <c r="C22" s="103"/>
      <c r="D22" s="7"/>
      <c r="E22" s="126"/>
      <c r="F22" s="126"/>
    </row>
    <row r="23" spans="1:6" x14ac:dyDescent="0.25">
      <c r="A23" s="103"/>
      <c r="B23" s="7"/>
      <c r="C23" s="103"/>
      <c r="D23" s="7"/>
      <c r="E23" s="126"/>
      <c r="F23" s="126"/>
    </row>
    <row r="24" spans="1:6" x14ac:dyDescent="0.25">
      <c r="A24" s="103"/>
      <c r="B24" s="7"/>
      <c r="C24" s="103"/>
      <c r="D24" s="7"/>
      <c r="E24" s="126"/>
      <c r="F24" s="126"/>
    </row>
    <row r="25" spans="1:6" x14ac:dyDescent="0.25">
      <c r="A25" s="103"/>
      <c r="B25" s="7"/>
      <c r="C25" s="103"/>
      <c r="D25" s="7"/>
      <c r="E25" s="126"/>
      <c r="F25" s="126"/>
    </row>
    <row r="26" spans="1:6" x14ac:dyDescent="0.25">
      <c r="A26" s="104"/>
      <c r="B26" s="9"/>
      <c r="C26" s="9"/>
      <c r="D26" s="104"/>
      <c r="E26" s="126"/>
      <c r="F26" s="126"/>
    </row>
    <row r="27" spans="1:6" x14ac:dyDescent="0.25">
      <c r="A27" s="104"/>
      <c r="B27" s="9"/>
      <c r="C27" s="9"/>
      <c r="D27" s="9"/>
      <c r="E27" s="126"/>
      <c r="F27" s="126"/>
    </row>
    <row r="28" spans="1:6" x14ac:dyDescent="0.25">
      <c r="A28" s="104"/>
      <c r="B28" s="9"/>
      <c r="C28" s="9"/>
      <c r="D28" s="9"/>
      <c r="E28" s="126"/>
      <c r="F28" s="126"/>
    </row>
    <row r="29" spans="1:6" x14ac:dyDescent="0.25">
      <c r="A29" s="125" t="s">
        <v>13</v>
      </c>
      <c r="B29" s="125"/>
      <c r="C29" s="125"/>
      <c r="D29" s="9"/>
      <c r="E29" s="126">
        <f>Junho!E75</f>
        <v>81460.189999999973</v>
      </c>
      <c r="F29" s="126"/>
    </row>
    <row r="30" spans="1:6" x14ac:dyDescent="0.25">
      <c r="A30" s="125" t="s">
        <v>14</v>
      </c>
      <c r="B30" s="125"/>
      <c r="C30" s="125"/>
      <c r="D30" s="9"/>
      <c r="E30" s="126">
        <f>E19+E20</f>
        <v>63000</v>
      </c>
      <c r="F30" s="126"/>
    </row>
    <row r="31" spans="1:6" ht="16.5" customHeight="1" x14ac:dyDescent="0.25">
      <c r="A31" s="125" t="s">
        <v>15</v>
      </c>
      <c r="B31" s="125"/>
      <c r="C31" s="125"/>
      <c r="D31" s="9"/>
      <c r="E31" s="126">
        <v>9.2200000000000006</v>
      </c>
      <c r="F31" s="126"/>
    </row>
    <row r="32" spans="1:6" x14ac:dyDescent="0.25">
      <c r="A32" s="125" t="s">
        <v>16</v>
      </c>
      <c r="B32" s="125"/>
      <c r="C32" s="125"/>
      <c r="D32" s="9"/>
      <c r="E32" s="126"/>
      <c r="F32" s="126"/>
    </row>
    <row r="33" spans="1:6" x14ac:dyDescent="0.25">
      <c r="A33" s="125" t="s">
        <v>17</v>
      </c>
      <c r="B33" s="125"/>
      <c r="C33" s="125"/>
      <c r="D33" s="9"/>
      <c r="E33" s="126">
        <f>E29+E30+E31+E32</f>
        <v>144469.40999999997</v>
      </c>
      <c r="F33" s="126"/>
    </row>
    <row r="34" spans="1:6" x14ac:dyDescent="0.25">
      <c r="A34" s="123"/>
      <c r="B34" s="123"/>
      <c r="C34" s="123"/>
      <c r="D34" s="10"/>
      <c r="E34" s="124"/>
      <c r="F34" s="124"/>
    </row>
    <row r="35" spans="1:6" x14ac:dyDescent="0.25">
      <c r="A35" s="125" t="s">
        <v>18</v>
      </c>
      <c r="B35" s="125"/>
      <c r="C35" s="125"/>
      <c r="D35" s="9"/>
      <c r="E35" s="126">
        <v>178.46</v>
      </c>
      <c r="F35" s="126"/>
    </row>
    <row r="36" spans="1:6" x14ac:dyDescent="0.25">
      <c r="A36" s="125" t="s">
        <v>19</v>
      </c>
      <c r="B36" s="125"/>
      <c r="C36" s="125"/>
      <c r="D36" s="9"/>
      <c r="E36" s="126">
        <f>E33+E35</f>
        <v>144647.86999999997</v>
      </c>
      <c r="F36" s="126"/>
    </row>
    <row r="37" spans="1:6" ht="54" customHeight="1" x14ac:dyDescent="0.25">
      <c r="A37" s="127" t="s">
        <v>78</v>
      </c>
      <c r="B37" s="128"/>
      <c r="C37" s="128"/>
      <c r="D37" s="128"/>
      <c r="E37" s="128"/>
      <c r="F37" s="128"/>
    </row>
    <row r="38" spans="1:6" ht="15" customHeight="1" x14ac:dyDescent="0.25">
      <c r="A38" s="186"/>
      <c r="B38" s="186"/>
      <c r="C38" s="186"/>
      <c r="D38" s="186"/>
      <c r="E38" s="186"/>
      <c r="F38" s="186"/>
    </row>
    <row r="39" spans="1:6" ht="15" customHeight="1" x14ac:dyDescent="0.25">
      <c r="A39" s="101"/>
      <c r="B39" s="101"/>
      <c r="C39" s="101"/>
      <c r="D39" s="101"/>
      <c r="E39" s="101"/>
      <c r="F39" s="101"/>
    </row>
    <row r="40" spans="1:6" ht="15" customHeight="1" x14ac:dyDescent="0.25">
      <c r="A40" s="101"/>
      <c r="B40" s="101"/>
      <c r="C40" s="101"/>
      <c r="D40" s="101"/>
      <c r="E40" s="101"/>
      <c r="F40" s="101"/>
    </row>
    <row r="41" spans="1:6" ht="15" customHeight="1" x14ac:dyDescent="0.25">
      <c r="A41" s="101"/>
      <c r="B41" s="101"/>
      <c r="C41" s="101"/>
      <c r="D41" s="101"/>
      <c r="E41" s="101"/>
      <c r="F41" s="101"/>
    </row>
    <row r="42" spans="1:6" ht="15" customHeight="1" x14ac:dyDescent="0.25">
      <c r="A42" s="101"/>
      <c r="B42" s="101"/>
      <c r="C42" s="101"/>
      <c r="D42" s="101"/>
      <c r="E42" s="101"/>
      <c r="F42" s="101"/>
    </row>
    <row r="43" spans="1:6" ht="15" customHeight="1" x14ac:dyDescent="0.25">
      <c r="A43" s="101"/>
      <c r="B43" s="101"/>
      <c r="C43" s="101"/>
      <c r="D43" s="101"/>
      <c r="E43" s="101"/>
      <c r="F43" s="101"/>
    </row>
    <row r="44" spans="1:6" ht="15" customHeight="1" x14ac:dyDescent="0.25">
      <c r="A44" s="101"/>
      <c r="B44" s="101"/>
      <c r="C44" s="101"/>
      <c r="D44" s="101"/>
      <c r="E44" s="101"/>
      <c r="F44" s="101"/>
    </row>
    <row r="45" spans="1:6" ht="15" customHeight="1" x14ac:dyDescent="0.25">
      <c r="A45" s="101"/>
      <c r="B45" s="101"/>
      <c r="C45" s="101"/>
      <c r="D45" s="101"/>
      <c r="E45" s="101"/>
      <c r="F45" s="101"/>
    </row>
    <row r="46" spans="1:6" ht="15" customHeight="1" x14ac:dyDescent="0.25">
      <c r="A46" s="101"/>
      <c r="B46" s="101"/>
      <c r="C46" s="101"/>
      <c r="D46" s="101"/>
      <c r="E46" s="101"/>
      <c r="F46" s="101"/>
    </row>
    <row r="47" spans="1:6" ht="15" customHeight="1" x14ac:dyDescent="0.25">
      <c r="A47" s="101"/>
      <c r="B47" s="101"/>
      <c r="C47" s="101"/>
      <c r="D47" s="101"/>
      <c r="E47" s="101"/>
      <c r="F47" s="101"/>
    </row>
    <row r="48" spans="1:6" ht="15" customHeight="1" x14ac:dyDescent="0.25">
      <c r="A48" s="101"/>
      <c r="B48" s="101"/>
      <c r="C48" s="101"/>
      <c r="D48" s="101"/>
      <c r="E48" s="101"/>
      <c r="F48" s="101"/>
    </row>
    <row r="49" spans="1:19" s="13" customFormat="1" ht="72.75" customHeight="1" x14ac:dyDescent="0.15">
      <c r="A49" s="185" t="s">
        <v>20</v>
      </c>
      <c r="B49" s="185" t="s">
        <v>21</v>
      </c>
      <c r="C49" s="105" t="s">
        <v>22</v>
      </c>
      <c r="D49" s="105" t="s">
        <v>23</v>
      </c>
      <c r="E49" s="105" t="s">
        <v>24</v>
      </c>
      <c r="F49" s="185" t="s">
        <v>25</v>
      </c>
    </row>
    <row r="50" spans="1:19" s="13" customFormat="1" ht="9.75" x14ac:dyDescent="0.15">
      <c r="A50" s="185"/>
      <c r="B50" s="185"/>
      <c r="C50" s="105" t="s">
        <v>26</v>
      </c>
      <c r="D50" s="105" t="s">
        <v>27</v>
      </c>
      <c r="E50" s="105" t="s">
        <v>28</v>
      </c>
      <c r="F50" s="185"/>
    </row>
    <row r="51" spans="1:19" s="13" customFormat="1" ht="15" customHeight="1" x14ac:dyDescent="0.15">
      <c r="A51" s="105"/>
      <c r="B51" s="185" t="s">
        <v>29</v>
      </c>
      <c r="C51" s="185"/>
      <c r="D51" s="185"/>
      <c r="E51" s="185"/>
      <c r="F51" s="185"/>
      <c r="S51" s="63"/>
    </row>
    <row r="52" spans="1:19" x14ac:dyDescent="0.25">
      <c r="A52" s="14" t="s">
        <v>30</v>
      </c>
      <c r="B52" s="15">
        <v>60979.85</v>
      </c>
      <c r="C52" s="15">
        <f>40176+4337.31+4071.98+4591.84+592.39</f>
        <v>53769.520000000004</v>
      </c>
      <c r="D52" s="15">
        <f>8403.7+962.62+4357.51+622.84+733.33+178.46</f>
        <v>15258.460000000001</v>
      </c>
      <c r="E52" s="15">
        <f>C52+D52</f>
        <v>69027.98000000001</v>
      </c>
      <c r="F52" s="15">
        <v>45150.85</v>
      </c>
      <c r="S52" s="90"/>
    </row>
    <row r="53" spans="1:19" x14ac:dyDescent="0.25">
      <c r="A53" s="14" t="s">
        <v>31</v>
      </c>
      <c r="B53" s="15"/>
      <c r="C53" s="16">
        <v>0</v>
      </c>
      <c r="D53" s="16">
        <v>0</v>
      </c>
      <c r="E53" s="16">
        <f t="shared" ref="E53:E68" si="0">C53+D53</f>
        <v>0</v>
      </c>
      <c r="F53" s="16">
        <v>0</v>
      </c>
      <c r="S53" s="90"/>
    </row>
    <row r="54" spans="1:19" x14ac:dyDescent="0.25">
      <c r="A54" s="14" t="s">
        <v>32</v>
      </c>
      <c r="B54" s="16">
        <v>0</v>
      </c>
      <c r="C54" s="16">
        <v>0</v>
      </c>
      <c r="D54" s="16">
        <v>0</v>
      </c>
      <c r="E54" s="16">
        <f t="shared" si="0"/>
        <v>0</v>
      </c>
      <c r="F54" s="16">
        <v>0</v>
      </c>
      <c r="S54" s="90"/>
    </row>
    <row r="55" spans="1:19" ht="19.5" x14ac:dyDescent="0.25">
      <c r="A55" s="14" t="s">
        <v>33</v>
      </c>
      <c r="B55" s="16">
        <v>0</v>
      </c>
      <c r="C55" s="16">
        <v>0</v>
      </c>
      <c r="D55" s="16">
        <v>0</v>
      </c>
      <c r="E55" s="16">
        <f t="shared" si="0"/>
        <v>0</v>
      </c>
      <c r="F55" s="16">
        <v>0</v>
      </c>
      <c r="S55" s="90"/>
    </row>
    <row r="56" spans="1:19" x14ac:dyDescent="0.25">
      <c r="A56" s="14" t="s">
        <v>34</v>
      </c>
      <c r="B56" s="16">
        <v>0</v>
      </c>
      <c r="C56" s="16">
        <v>0</v>
      </c>
      <c r="D56" s="16">
        <v>0</v>
      </c>
      <c r="E56" s="16">
        <f t="shared" si="0"/>
        <v>0</v>
      </c>
      <c r="F56" s="16">
        <v>0</v>
      </c>
      <c r="S56" s="90"/>
    </row>
    <row r="57" spans="1:19" ht="19.5" x14ac:dyDescent="0.25">
      <c r="A57" s="14" t="s">
        <v>35</v>
      </c>
      <c r="B57" s="16">
        <v>0</v>
      </c>
      <c r="C57" s="16">
        <v>0</v>
      </c>
      <c r="D57" s="16">
        <v>0</v>
      </c>
      <c r="E57" s="16">
        <f t="shared" si="0"/>
        <v>0</v>
      </c>
      <c r="F57" s="16">
        <v>0</v>
      </c>
      <c r="S57" s="90"/>
    </row>
    <row r="58" spans="1:19" x14ac:dyDescent="0.25">
      <c r="A58" s="14" t="s">
        <v>36</v>
      </c>
      <c r="B58" s="16">
        <v>0</v>
      </c>
      <c r="C58" s="16">
        <v>0</v>
      </c>
      <c r="D58" s="16">
        <v>0</v>
      </c>
      <c r="E58" s="16">
        <f t="shared" si="0"/>
        <v>0</v>
      </c>
      <c r="F58" s="16">
        <v>0</v>
      </c>
      <c r="S58" s="90"/>
    </row>
    <row r="59" spans="1:19" ht="19.5" x14ac:dyDescent="0.25">
      <c r="A59" s="14" t="s">
        <v>37</v>
      </c>
      <c r="B59" s="16">
        <v>0</v>
      </c>
      <c r="C59" s="16">
        <v>0</v>
      </c>
      <c r="D59" s="16">
        <v>0</v>
      </c>
      <c r="E59" s="16">
        <f t="shared" si="0"/>
        <v>0</v>
      </c>
      <c r="F59" s="16">
        <v>0</v>
      </c>
      <c r="S59" s="90"/>
    </row>
    <row r="60" spans="1:19" x14ac:dyDescent="0.25">
      <c r="A60" s="14" t="s">
        <v>38</v>
      </c>
      <c r="B60" s="16">
        <v>0</v>
      </c>
      <c r="C60" s="16">
        <v>0</v>
      </c>
      <c r="D60" s="16">
        <v>0</v>
      </c>
      <c r="E60" s="16">
        <f t="shared" si="0"/>
        <v>0</v>
      </c>
      <c r="F60" s="16">
        <v>0</v>
      </c>
      <c r="S60" s="90"/>
    </row>
    <row r="61" spans="1:19" x14ac:dyDescent="0.25">
      <c r="A61" s="14" t="s">
        <v>39</v>
      </c>
      <c r="B61" s="16">
        <v>0</v>
      </c>
      <c r="C61" s="16">
        <v>0</v>
      </c>
      <c r="D61" s="16">
        <v>0</v>
      </c>
      <c r="E61" s="16">
        <f t="shared" si="0"/>
        <v>0</v>
      </c>
      <c r="F61" s="16">
        <v>0</v>
      </c>
      <c r="S61" s="90"/>
    </row>
    <row r="62" spans="1:19" x14ac:dyDescent="0.25">
      <c r="A62" s="14" t="s">
        <v>40</v>
      </c>
      <c r="B62" s="16">
        <v>0</v>
      </c>
      <c r="C62" s="16">
        <v>0</v>
      </c>
      <c r="D62" s="16">
        <v>0</v>
      </c>
      <c r="E62" s="16">
        <f t="shared" si="0"/>
        <v>0</v>
      </c>
      <c r="F62" s="16">
        <v>0</v>
      </c>
      <c r="S62" s="90"/>
    </row>
    <row r="63" spans="1:19" x14ac:dyDescent="0.25">
      <c r="A63" s="14" t="s">
        <v>41</v>
      </c>
      <c r="B63" s="16">
        <v>0</v>
      </c>
      <c r="C63" s="16">
        <v>0</v>
      </c>
      <c r="D63" s="16">
        <v>0</v>
      </c>
      <c r="E63" s="16">
        <f t="shared" si="0"/>
        <v>0</v>
      </c>
      <c r="F63" s="16">
        <v>0</v>
      </c>
      <c r="S63" s="90"/>
    </row>
    <row r="64" spans="1:19" ht="19.5" x14ac:dyDescent="0.25">
      <c r="A64" s="14" t="s">
        <v>42</v>
      </c>
      <c r="B64" s="16">
        <v>0</v>
      </c>
      <c r="C64" s="16">
        <v>0</v>
      </c>
      <c r="D64" s="16">
        <v>0</v>
      </c>
      <c r="E64" s="16">
        <f t="shared" si="0"/>
        <v>0</v>
      </c>
      <c r="F64" s="16">
        <v>0</v>
      </c>
      <c r="S64" s="90"/>
    </row>
    <row r="65" spans="1:19" x14ac:dyDescent="0.25">
      <c r="A65" s="14" t="s">
        <v>43</v>
      </c>
      <c r="B65" s="16">
        <v>0</v>
      </c>
      <c r="C65" s="16">
        <v>0</v>
      </c>
      <c r="D65" s="16">
        <v>0</v>
      </c>
      <c r="E65" s="16">
        <f t="shared" si="0"/>
        <v>0</v>
      </c>
      <c r="F65" s="16">
        <v>0</v>
      </c>
      <c r="S65" s="90"/>
    </row>
    <row r="66" spans="1:19" ht="19.5" x14ac:dyDescent="0.25">
      <c r="A66" s="14" t="s">
        <v>44</v>
      </c>
      <c r="B66" s="15">
        <f>7.5+1.5+0.5+0.73+2.7</f>
        <v>12.93</v>
      </c>
      <c r="C66" s="16">
        <v>0</v>
      </c>
      <c r="D66" s="48">
        <f>B66</f>
        <v>12.93</v>
      </c>
      <c r="E66" s="15">
        <f t="shared" si="0"/>
        <v>12.93</v>
      </c>
      <c r="F66" s="15">
        <v>0</v>
      </c>
      <c r="S66" s="90"/>
    </row>
    <row r="67" spans="1:19" x14ac:dyDescent="0.25">
      <c r="A67" s="14" t="s">
        <v>45</v>
      </c>
      <c r="B67" s="16">
        <v>0</v>
      </c>
      <c r="C67" s="16">
        <v>0</v>
      </c>
      <c r="D67" s="16">
        <v>0</v>
      </c>
      <c r="E67" s="16">
        <f t="shared" si="0"/>
        <v>0</v>
      </c>
      <c r="F67" s="16">
        <v>0</v>
      </c>
      <c r="S67" s="90"/>
    </row>
    <row r="68" spans="1:19" x14ac:dyDescent="0.25">
      <c r="A68" s="14" t="s">
        <v>46</v>
      </c>
      <c r="B68" s="15">
        <f>SUM(B52:B67)</f>
        <v>60992.78</v>
      </c>
      <c r="C68" s="15">
        <f>SUM(C52:C67)</f>
        <v>53769.520000000004</v>
      </c>
      <c r="D68" s="15">
        <f>SUM(D52:D67)</f>
        <v>15271.390000000001</v>
      </c>
      <c r="E68" s="15">
        <f t="shared" si="0"/>
        <v>69040.91</v>
      </c>
      <c r="F68" s="15">
        <f>SUM(F52:F67)</f>
        <v>45150.85</v>
      </c>
      <c r="S68" s="90"/>
    </row>
    <row r="69" spans="1:19" ht="109.5" customHeight="1" x14ac:dyDescent="0.25">
      <c r="A69" s="119" t="s">
        <v>47</v>
      </c>
      <c r="B69" s="120"/>
      <c r="C69" s="120"/>
      <c r="D69" s="120"/>
      <c r="E69" s="120"/>
      <c r="F69" s="120"/>
      <c r="R69" s="95"/>
    </row>
    <row r="70" spans="1:19" x14ac:dyDescent="0.25">
      <c r="A70" s="117" t="s">
        <v>48</v>
      </c>
      <c r="B70" s="117"/>
      <c r="C70" s="117"/>
      <c r="D70" s="117"/>
      <c r="E70" s="117"/>
      <c r="F70" s="117"/>
      <c r="I70" s="44"/>
      <c r="R70" s="95"/>
    </row>
    <row r="71" spans="1:19" x14ac:dyDescent="0.25">
      <c r="A71" s="117" t="s">
        <v>49</v>
      </c>
      <c r="B71" s="117"/>
      <c r="C71" s="117"/>
      <c r="D71" s="117"/>
      <c r="E71" s="118">
        <f>E36</f>
        <v>144647.86999999997</v>
      </c>
      <c r="F71" s="118"/>
      <c r="H71" s="106" t="s">
        <v>90</v>
      </c>
      <c r="I71" s="97">
        <v>67757.710000000006</v>
      </c>
      <c r="J71" s="181">
        <f>SUM(I71:I77)</f>
        <v>75606.960000000021</v>
      </c>
      <c r="K71" s="183">
        <f>E75-J71</f>
        <v>0</v>
      </c>
    </row>
    <row r="72" spans="1:19" x14ac:dyDescent="0.25">
      <c r="A72" s="117" t="s">
        <v>50</v>
      </c>
      <c r="B72" s="117"/>
      <c r="C72" s="117"/>
      <c r="D72" s="117"/>
      <c r="E72" s="118">
        <f>C68+D68</f>
        <v>69040.91</v>
      </c>
      <c r="F72" s="118"/>
      <c r="H72" s="106" t="s">
        <v>91</v>
      </c>
      <c r="I72" s="97">
        <f>Janeiro!J69</f>
        <v>387.10000000000582</v>
      </c>
      <c r="J72" s="182"/>
      <c r="K72" s="184"/>
    </row>
    <row r="73" spans="1:19" x14ac:dyDescent="0.25">
      <c r="A73" s="117" t="s">
        <v>51</v>
      </c>
      <c r="B73" s="117"/>
      <c r="C73" s="117"/>
      <c r="D73" s="117"/>
      <c r="E73" s="118">
        <f>E33-(E72-E35)</f>
        <v>75606.959999999977</v>
      </c>
      <c r="F73" s="118"/>
      <c r="H73" s="106" t="s">
        <v>74</v>
      </c>
      <c r="I73" s="97">
        <v>2008.86</v>
      </c>
      <c r="J73" s="182"/>
      <c r="K73" s="184"/>
    </row>
    <row r="74" spans="1:19" x14ac:dyDescent="0.25">
      <c r="A74" s="117" t="s">
        <v>52</v>
      </c>
      <c r="B74" s="117"/>
      <c r="C74" s="117"/>
      <c r="D74" s="117"/>
      <c r="E74" s="118">
        <v>0</v>
      </c>
      <c r="F74" s="118"/>
      <c r="H74" s="98" t="s">
        <v>73</v>
      </c>
      <c r="I74" s="97">
        <v>227.97</v>
      </c>
      <c r="J74" s="182"/>
      <c r="K74" s="184"/>
    </row>
    <row r="75" spans="1:19" x14ac:dyDescent="0.25">
      <c r="A75" s="195" t="s">
        <v>53</v>
      </c>
      <c r="B75" s="195"/>
      <c r="C75" s="195"/>
      <c r="D75" s="195"/>
      <c r="E75" s="196">
        <f>E73-E74</f>
        <v>75606.959999999977</v>
      </c>
      <c r="F75" s="196"/>
      <c r="H75" s="98" t="s">
        <v>65</v>
      </c>
      <c r="I75" s="99">
        <v>4113.32</v>
      </c>
      <c r="J75" s="182"/>
      <c r="K75" s="184"/>
    </row>
    <row r="76" spans="1:19" ht="15" customHeight="1" x14ac:dyDescent="0.25">
      <c r="A76" s="113" t="s">
        <v>54</v>
      </c>
      <c r="B76" s="113"/>
      <c r="C76" s="113"/>
      <c r="D76" s="113"/>
      <c r="E76" s="113"/>
      <c r="F76" s="113"/>
      <c r="H76" s="98" t="s">
        <v>92</v>
      </c>
      <c r="I76" s="100">
        <v>61</v>
      </c>
      <c r="J76" s="182"/>
      <c r="K76" s="184"/>
    </row>
    <row r="77" spans="1:19" x14ac:dyDescent="0.25">
      <c r="A77" s="113"/>
      <c r="B77" s="113"/>
      <c r="C77" s="113"/>
      <c r="D77" s="113"/>
      <c r="E77" s="113"/>
      <c r="F77" s="113"/>
      <c r="H77" s="98" t="s">
        <v>92</v>
      </c>
      <c r="I77" s="97">
        <v>1051</v>
      </c>
    </row>
    <row r="78" spans="1:19" ht="9.75" customHeight="1" x14ac:dyDescent="0.25">
      <c r="H78" s="98"/>
      <c r="I78" s="97"/>
    </row>
    <row r="79" spans="1:19" x14ac:dyDescent="0.25">
      <c r="A79" s="114" t="s">
        <v>107</v>
      </c>
      <c r="B79" s="114"/>
      <c r="C79" s="114"/>
      <c r="D79" s="114"/>
      <c r="E79" s="114"/>
      <c r="F79" s="114"/>
    </row>
    <row r="80" spans="1:19" x14ac:dyDescent="0.25">
      <c r="A80" s="21"/>
      <c r="B80" s="21"/>
      <c r="C80" s="115"/>
      <c r="D80" s="115"/>
      <c r="E80" s="115"/>
      <c r="F80" s="115"/>
    </row>
    <row r="81" spans="1:6" x14ac:dyDescent="0.25">
      <c r="A81" s="116" t="s">
        <v>56</v>
      </c>
      <c r="B81" s="116"/>
      <c r="C81" s="116"/>
      <c r="D81" s="116"/>
      <c r="E81" s="116"/>
      <c r="F81" s="116"/>
    </row>
  </sheetData>
  <mergeCells count="61">
    <mergeCell ref="C80:F80"/>
    <mergeCell ref="A81:F81"/>
    <mergeCell ref="A74:D74"/>
    <mergeCell ref="E74:F74"/>
    <mergeCell ref="A75:D75"/>
    <mergeCell ref="E75:F75"/>
    <mergeCell ref="A76:F77"/>
    <mergeCell ref="A79:F79"/>
    <mergeCell ref="A69:F69"/>
    <mergeCell ref="A70:F70"/>
    <mergeCell ref="A71:D71"/>
    <mergeCell ref="E71:F71"/>
    <mergeCell ref="J71:J76"/>
    <mergeCell ref="K71:K76"/>
    <mergeCell ref="A72:D72"/>
    <mergeCell ref="E72:F72"/>
    <mergeCell ref="A73:D73"/>
    <mergeCell ref="E73:F73"/>
    <mergeCell ref="B51:F51"/>
    <mergeCell ref="A34:C34"/>
    <mergeCell ref="E34:F34"/>
    <mergeCell ref="A35:C35"/>
    <mergeCell ref="E35:F35"/>
    <mergeCell ref="A36:C36"/>
    <mergeCell ref="E36:F36"/>
    <mergeCell ref="A37:F37"/>
    <mergeCell ref="A38:F38"/>
    <mergeCell ref="A49:A50"/>
    <mergeCell ref="B49:B50"/>
    <mergeCell ref="F49:F50"/>
    <mergeCell ref="A31:C31"/>
    <mergeCell ref="E31:F31"/>
    <mergeCell ref="A32:C32"/>
    <mergeCell ref="E32:F32"/>
    <mergeCell ref="A33:C33"/>
    <mergeCell ref="E33:F33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9E3DD-7FBA-42EF-8A5F-8430D7F3698D}">
  <dimension ref="A8:S81"/>
  <sheetViews>
    <sheetView tabSelected="1" workbookViewId="0">
      <selection activeCell="P18" sqref="P18"/>
    </sheetView>
  </sheetViews>
  <sheetFormatPr defaultRowHeight="15" x14ac:dyDescent="0.25"/>
  <cols>
    <col min="1" max="1" width="16.7109375" style="87" customWidth="1"/>
    <col min="2" max="2" width="15.85546875" style="87" bestFit="1" customWidth="1"/>
    <col min="3" max="3" width="16.42578125" style="87" bestFit="1" customWidth="1"/>
    <col min="4" max="4" width="16.7109375" style="87" customWidth="1"/>
    <col min="5" max="5" width="14.85546875" style="87" bestFit="1" customWidth="1"/>
    <col min="6" max="6" width="15.85546875" style="87" bestFit="1" customWidth="1"/>
    <col min="7" max="7" width="9.140625" style="87"/>
    <col min="8" max="8" width="21.140625" style="87" hidden="1" customWidth="1"/>
    <col min="9" max="10" width="13.28515625" style="87" hidden="1" customWidth="1"/>
    <col min="11" max="11" width="21.140625" style="87" hidden="1" customWidth="1"/>
    <col min="12" max="12" width="4.140625" style="87" hidden="1" customWidth="1"/>
    <col min="13" max="13" width="17" style="87" hidden="1" customWidth="1"/>
    <col min="14" max="15" width="13.28515625" style="87" customWidth="1"/>
    <col min="16" max="16" width="12.140625" style="87" customWidth="1"/>
    <col min="17" max="18" width="13.28515625" style="87" customWidth="1"/>
    <col min="19" max="16384" width="9.140625" style="87"/>
  </cols>
  <sheetData>
    <row r="8" spans="1:6" ht="23.25" x14ac:dyDescent="0.35">
      <c r="A8" s="187" t="s">
        <v>108</v>
      </c>
      <c r="B8" s="187"/>
      <c r="C8" s="187"/>
      <c r="D8" s="187"/>
      <c r="E8" s="187"/>
      <c r="F8" s="187"/>
    </row>
    <row r="9" spans="1:6" ht="29.25" customHeight="1" x14ac:dyDescent="0.25">
      <c r="A9" s="188" t="s">
        <v>0</v>
      </c>
      <c r="B9" s="189"/>
      <c r="C9" s="189"/>
      <c r="D9" s="189"/>
      <c r="E9" s="189"/>
      <c r="F9" s="189"/>
    </row>
    <row r="10" spans="1:6" ht="135" customHeight="1" x14ac:dyDescent="0.25">
      <c r="A10" s="190" t="s">
        <v>79</v>
      </c>
      <c r="B10" s="191"/>
      <c r="C10" s="191"/>
      <c r="D10" s="191"/>
      <c r="E10" s="191"/>
      <c r="F10" s="191"/>
    </row>
    <row r="11" spans="1:6" ht="15" customHeight="1" x14ac:dyDescent="0.25">
      <c r="A11" s="137"/>
      <c r="B11" s="137"/>
      <c r="C11" s="137"/>
      <c r="D11" s="137"/>
      <c r="E11" s="137"/>
      <c r="F11" s="137"/>
    </row>
    <row r="12" spans="1:6" x14ac:dyDescent="0.25">
      <c r="A12" s="192" t="s">
        <v>1</v>
      </c>
      <c r="B12" s="192"/>
      <c r="C12" s="192"/>
      <c r="D12" s="112" t="s">
        <v>2</v>
      </c>
      <c r="E12" s="112" t="s">
        <v>3</v>
      </c>
      <c r="F12" s="112" t="s">
        <v>4</v>
      </c>
    </row>
    <row r="13" spans="1:6" ht="18.75" customHeight="1" x14ac:dyDescent="0.25">
      <c r="A13" s="139" t="s">
        <v>5</v>
      </c>
      <c r="B13" s="139"/>
      <c r="C13" s="139"/>
      <c r="D13" s="2" t="s">
        <v>109</v>
      </c>
      <c r="E13" s="112" t="s">
        <v>61</v>
      </c>
      <c r="F13" s="108">
        <v>703840.05</v>
      </c>
    </row>
    <row r="14" spans="1:6" x14ac:dyDescent="0.25">
      <c r="A14" s="139" t="s">
        <v>6</v>
      </c>
      <c r="B14" s="139"/>
      <c r="C14" s="139"/>
      <c r="D14" s="112"/>
      <c r="E14" s="112"/>
      <c r="F14" s="108"/>
    </row>
    <row r="15" spans="1:6" x14ac:dyDescent="0.25">
      <c r="A15" s="139" t="s">
        <v>6</v>
      </c>
      <c r="B15" s="139"/>
      <c r="C15" s="139"/>
      <c r="D15" s="112"/>
      <c r="E15" s="112"/>
      <c r="F15" s="108"/>
    </row>
    <row r="16" spans="1:6" ht="15" customHeight="1" x14ac:dyDescent="0.25">
      <c r="A16" s="193"/>
      <c r="B16" s="194"/>
      <c r="C16" s="194"/>
      <c r="D16" s="194"/>
      <c r="E16" s="194"/>
      <c r="F16" s="194"/>
    </row>
    <row r="17" spans="1:6" x14ac:dyDescent="0.25">
      <c r="A17" s="192" t="s">
        <v>7</v>
      </c>
      <c r="B17" s="192"/>
      <c r="C17" s="192"/>
      <c r="D17" s="192"/>
      <c r="E17" s="192"/>
      <c r="F17" s="192"/>
    </row>
    <row r="18" spans="1:6" ht="27" x14ac:dyDescent="0.25">
      <c r="A18" s="112" t="s">
        <v>8</v>
      </c>
      <c r="B18" s="112" t="s">
        <v>9</v>
      </c>
      <c r="C18" s="112" t="s">
        <v>10</v>
      </c>
      <c r="D18" s="112" t="s">
        <v>11</v>
      </c>
      <c r="E18" s="192" t="s">
        <v>12</v>
      </c>
      <c r="F18" s="192"/>
    </row>
    <row r="19" spans="1:6" x14ac:dyDescent="0.25">
      <c r="A19" s="5">
        <v>44063</v>
      </c>
      <c r="B19" s="6">
        <v>63000</v>
      </c>
      <c r="C19" s="5">
        <v>44063</v>
      </c>
      <c r="D19" s="7">
        <v>201148</v>
      </c>
      <c r="E19" s="126">
        <v>63000</v>
      </c>
      <c r="F19" s="126"/>
    </row>
    <row r="20" spans="1:6" x14ac:dyDescent="0.25">
      <c r="A20" s="107"/>
      <c r="B20" s="7"/>
      <c r="C20" s="5"/>
      <c r="D20" s="7"/>
      <c r="E20" s="126"/>
      <c r="F20" s="126"/>
    </row>
    <row r="21" spans="1:6" x14ac:dyDescent="0.25">
      <c r="A21" s="107"/>
      <c r="B21" s="7"/>
      <c r="C21" s="107"/>
      <c r="D21" s="7"/>
      <c r="E21" s="126"/>
      <c r="F21" s="126"/>
    </row>
    <row r="22" spans="1:6" x14ac:dyDescent="0.25">
      <c r="A22" s="107"/>
      <c r="B22" s="7"/>
      <c r="C22" s="107"/>
      <c r="D22" s="7"/>
      <c r="E22" s="126"/>
      <c r="F22" s="126"/>
    </row>
    <row r="23" spans="1:6" x14ac:dyDescent="0.25">
      <c r="A23" s="107"/>
      <c r="B23" s="7"/>
      <c r="C23" s="107"/>
      <c r="D23" s="7"/>
      <c r="E23" s="126"/>
      <c r="F23" s="126"/>
    </row>
    <row r="24" spans="1:6" x14ac:dyDescent="0.25">
      <c r="A24" s="107"/>
      <c r="B24" s="7"/>
      <c r="C24" s="107"/>
      <c r="D24" s="7"/>
      <c r="E24" s="126"/>
      <c r="F24" s="126"/>
    </row>
    <row r="25" spans="1:6" x14ac:dyDescent="0.25">
      <c r="A25" s="107"/>
      <c r="B25" s="7"/>
      <c r="C25" s="107"/>
      <c r="D25" s="7"/>
      <c r="E25" s="126"/>
      <c r="F25" s="126"/>
    </row>
    <row r="26" spans="1:6" x14ac:dyDescent="0.25">
      <c r="A26" s="112"/>
      <c r="B26" s="9"/>
      <c r="C26" s="9"/>
      <c r="D26" s="112"/>
      <c r="E26" s="126"/>
      <c r="F26" s="126"/>
    </row>
    <row r="27" spans="1:6" x14ac:dyDescent="0.25">
      <c r="A27" s="112"/>
      <c r="B27" s="9"/>
      <c r="C27" s="9"/>
      <c r="D27" s="9"/>
      <c r="E27" s="126"/>
      <c r="F27" s="126"/>
    </row>
    <row r="28" spans="1:6" x14ac:dyDescent="0.25">
      <c r="A28" s="112"/>
      <c r="B28" s="9"/>
      <c r="C28" s="9"/>
      <c r="D28" s="9"/>
      <c r="E28" s="126"/>
      <c r="F28" s="126"/>
    </row>
    <row r="29" spans="1:6" x14ac:dyDescent="0.25">
      <c r="A29" s="125" t="s">
        <v>13</v>
      </c>
      <c r="B29" s="125"/>
      <c r="C29" s="125"/>
      <c r="D29" s="9"/>
      <c r="E29" s="126">
        <f>Julho!E75</f>
        <v>75606.959999999977</v>
      </c>
      <c r="F29" s="126"/>
    </row>
    <row r="30" spans="1:6" x14ac:dyDescent="0.25">
      <c r="A30" s="125" t="s">
        <v>14</v>
      </c>
      <c r="B30" s="125"/>
      <c r="C30" s="125"/>
      <c r="D30" s="9"/>
      <c r="E30" s="126">
        <f>E19+E20</f>
        <v>63000</v>
      </c>
      <c r="F30" s="126"/>
    </row>
    <row r="31" spans="1:6" ht="16.5" customHeight="1" x14ac:dyDescent="0.25">
      <c r="A31" s="125" t="s">
        <v>15</v>
      </c>
      <c r="B31" s="125"/>
      <c r="C31" s="125"/>
      <c r="D31" s="9"/>
      <c r="E31" s="126">
        <v>3.82</v>
      </c>
      <c r="F31" s="126"/>
    </row>
    <row r="32" spans="1:6" x14ac:dyDescent="0.25">
      <c r="A32" s="125" t="s">
        <v>16</v>
      </c>
      <c r="B32" s="125"/>
      <c r="C32" s="125"/>
      <c r="D32" s="9"/>
      <c r="E32" s="126"/>
      <c r="F32" s="126"/>
    </row>
    <row r="33" spans="1:6" x14ac:dyDescent="0.25">
      <c r="A33" s="125" t="s">
        <v>17</v>
      </c>
      <c r="B33" s="125"/>
      <c r="C33" s="125"/>
      <c r="D33" s="9"/>
      <c r="E33" s="126">
        <f>E29+E30+E31+E32</f>
        <v>138610.77999999997</v>
      </c>
      <c r="F33" s="126"/>
    </row>
    <row r="34" spans="1:6" x14ac:dyDescent="0.25">
      <c r="A34" s="123"/>
      <c r="B34" s="123"/>
      <c r="C34" s="123"/>
      <c r="D34" s="10"/>
      <c r="E34" s="124"/>
      <c r="F34" s="124"/>
    </row>
    <row r="35" spans="1:6" x14ac:dyDescent="0.25">
      <c r="A35" s="125" t="s">
        <v>18</v>
      </c>
      <c r="B35" s="125"/>
      <c r="C35" s="125"/>
      <c r="D35" s="9"/>
      <c r="E35" s="126">
        <v>60.89</v>
      </c>
      <c r="F35" s="126"/>
    </row>
    <row r="36" spans="1:6" x14ac:dyDescent="0.25">
      <c r="A36" s="125" t="s">
        <v>19</v>
      </c>
      <c r="B36" s="125"/>
      <c r="C36" s="125"/>
      <c r="D36" s="9"/>
      <c r="E36" s="126">
        <f>E33+E35</f>
        <v>138671.66999999998</v>
      </c>
      <c r="F36" s="126"/>
    </row>
    <row r="37" spans="1:6" ht="54" customHeight="1" x14ac:dyDescent="0.25">
      <c r="A37" s="127" t="s">
        <v>78</v>
      </c>
      <c r="B37" s="128"/>
      <c r="C37" s="128"/>
      <c r="D37" s="128"/>
      <c r="E37" s="128"/>
      <c r="F37" s="128"/>
    </row>
    <row r="38" spans="1:6" ht="15" customHeight="1" x14ac:dyDescent="0.25">
      <c r="A38" s="186"/>
      <c r="B38" s="186"/>
      <c r="C38" s="186"/>
      <c r="D38" s="186"/>
      <c r="E38" s="186"/>
      <c r="F38" s="186"/>
    </row>
    <row r="39" spans="1:6" ht="15" customHeight="1" x14ac:dyDescent="0.25">
      <c r="A39" s="109"/>
      <c r="B39" s="109"/>
      <c r="C39" s="109"/>
      <c r="D39" s="109"/>
      <c r="E39" s="109"/>
      <c r="F39" s="109"/>
    </row>
    <row r="40" spans="1:6" ht="15" customHeight="1" x14ac:dyDescent="0.25">
      <c r="A40" s="109"/>
      <c r="B40" s="109"/>
      <c r="C40" s="109"/>
      <c r="D40" s="109"/>
      <c r="E40" s="109"/>
      <c r="F40" s="109"/>
    </row>
    <row r="41" spans="1:6" ht="15" customHeight="1" x14ac:dyDescent="0.25">
      <c r="A41" s="109"/>
      <c r="B41" s="109"/>
      <c r="C41" s="109"/>
      <c r="D41" s="109"/>
      <c r="E41" s="109"/>
      <c r="F41" s="109"/>
    </row>
    <row r="42" spans="1:6" ht="15" customHeight="1" x14ac:dyDescent="0.25">
      <c r="A42" s="109"/>
      <c r="B42" s="109"/>
      <c r="C42" s="109"/>
      <c r="D42" s="109"/>
      <c r="E42" s="109"/>
      <c r="F42" s="109"/>
    </row>
    <row r="43" spans="1:6" ht="15" customHeight="1" x14ac:dyDescent="0.25">
      <c r="A43" s="109"/>
      <c r="B43" s="109"/>
      <c r="C43" s="109"/>
      <c r="D43" s="109"/>
      <c r="E43" s="109"/>
      <c r="F43" s="109"/>
    </row>
    <row r="44" spans="1:6" ht="15" customHeight="1" x14ac:dyDescent="0.25">
      <c r="A44" s="109"/>
      <c r="B44" s="109"/>
      <c r="C44" s="109"/>
      <c r="D44" s="109"/>
      <c r="E44" s="109"/>
      <c r="F44" s="109"/>
    </row>
    <row r="45" spans="1:6" ht="15" customHeight="1" x14ac:dyDescent="0.25">
      <c r="A45" s="109"/>
      <c r="B45" s="109"/>
      <c r="C45" s="109"/>
      <c r="D45" s="109"/>
      <c r="E45" s="109"/>
      <c r="F45" s="109"/>
    </row>
    <row r="46" spans="1:6" ht="15" customHeight="1" x14ac:dyDescent="0.25">
      <c r="A46" s="109"/>
      <c r="B46" s="109"/>
      <c r="C46" s="109"/>
      <c r="D46" s="109"/>
      <c r="E46" s="109"/>
      <c r="F46" s="109"/>
    </row>
    <row r="47" spans="1:6" ht="15" customHeight="1" x14ac:dyDescent="0.25">
      <c r="A47" s="109"/>
      <c r="B47" s="109"/>
      <c r="C47" s="109"/>
      <c r="D47" s="109"/>
      <c r="E47" s="109"/>
      <c r="F47" s="109"/>
    </row>
    <row r="48" spans="1:6" ht="15" customHeight="1" x14ac:dyDescent="0.25">
      <c r="A48" s="109"/>
      <c r="B48" s="109"/>
      <c r="C48" s="109"/>
      <c r="D48" s="109"/>
      <c r="E48" s="109"/>
      <c r="F48" s="109"/>
    </row>
    <row r="49" spans="1:19" s="13" customFormat="1" ht="72.75" customHeight="1" x14ac:dyDescent="0.15">
      <c r="A49" s="185" t="s">
        <v>20</v>
      </c>
      <c r="B49" s="185" t="s">
        <v>21</v>
      </c>
      <c r="C49" s="110" t="s">
        <v>22</v>
      </c>
      <c r="D49" s="110" t="s">
        <v>23</v>
      </c>
      <c r="E49" s="110" t="s">
        <v>24</v>
      </c>
      <c r="F49" s="185" t="s">
        <v>25</v>
      </c>
    </row>
    <row r="50" spans="1:19" s="13" customFormat="1" ht="9.75" x14ac:dyDescent="0.15">
      <c r="A50" s="185"/>
      <c r="B50" s="185"/>
      <c r="C50" s="110" t="s">
        <v>26</v>
      </c>
      <c r="D50" s="110" t="s">
        <v>27</v>
      </c>
      <c r="E50" s="110" t="s">
        <v>28</v>
      </c>
      <c r="F50" s="185"/>
    </row>
    <row r="51" spans="1:19" s="13" customFormat="1" ht="15" customHeight="1" x14ac:dyDescent="0.15">
      <c r="A51" s="110"/>
      <c r="B51" s="185" t="s">
        <v>29</v>
      </c>
      <c r="C51" s="185"/>
      <c r="D51" s="185"/>
      <c r="E51" s="185"/>
      <c r="F51" s="185"/>
      <c r="S51" s="63"/>
    </row>
    <row r="52" spans="1:19" x14ac:dyDescent="0.25">
      <c r="A52" s="14" t="s">
        <v>30</v>
      </c>
      <c r="B52" s="15">
        <v>58019.01</v>
      </c>
      <c r="C52" s="15">
        <f>34062+4507.54+2975.13+3606.18</f>
        <v>45150.85</v>
      </c>
      <c r="D52" s="15">
        <f>649.92+4352.51+60.89</f>
        <v>5063.3200000000006</v>
      </c>
      <c r="E52" s="15">
        <f>C52+D52</f>
        <v>50214.17</v>
      </c>
      <c r="F52" s="15">
        <f>39663+786.32+12909.49</f>
        <v>53358.81</v>
      </c>
      <c r="S52" s="90"/>
    </row>
    <row r="53" spans="1:19" x14ac:dyDescent="0.25">
      <c r="A53" s="14" t="s">
        <v>31</v>
      </c>
      <c r="B53" s="15"/>
      <c r="C53" s="16">
        <v>0</v>
      </c>
      <c r="D53" s="16">
        <v>0</v>
      </c>
      <c r="E53" s="16">
        <f t="shared" ref="E53:E68" si="0">C53+D53</f>
        <v>0</v>
      </c>
      <c r="F53" s="16">
        <v>0</v>
      </c>
      <c r="S53" s="90"/>
    </row>
    <row r="54" spans="1:19" x14ac:dyDescent="0.25">
      <c r="A54" s="14" t="s">
        <v>32</v>
      </c>
      <c r="B54" s="16">
        <v>0</v>
      </c>
      <c r="C54" s="16">
        <v>0</v>
      </c>
      <c r="D54" s="16">
        <v>0</v>
      </c>
      <c r="E54" s="16">
        <f t="shared" si="0"/>
        <v>0</v>
      </c>
      <c r="F54" s="16">
        <v>0</v>
      </c>
      <c r="S54" s="90"/>
    </row>
    <row r="55" spans="1:19" ht="19.5" x14ac:dyDescent="0.25">
      <c r="A55" s="14" t="s">
        <v>33</v>
      </c>
      <c r="B55" s="16">
        <v>0</v>
      </c>
      <c r="C55" s="16">
        <v>0</v>
      </c>
      <c r="D55" s="16">
        <v>0</v>
      </c>
      <c r="E55" s="16">
        <f t="shared" si="0"/>
        <v>0</v>
      </c>
      <c r="F55" s="16">
        <v>0</v>
      </c>
      <c r="S55" s="90"/>
    </row>
    <row r="56" spans="1:19" x14ac:dyDescent="0.25">
      <c r="A56" s="14" t="s">
        <v>34</v>
      </c>
      <c r="B56" s="16">
        <v>0</v>
      </c>
      <c r="C56" s="16">
        <v>0</v>
      </c>
      <c r="D56" s="16">
        <v>0</v>
      </c>
      <c r="E56" s="16">
        <f t="shared" si="0"/>
        <v>0</v>
      </c>
      <c r="F56" s="16">
        <v>0</v>
      </c>
      <c r="S56" s="90"/>
    </row>
    <row r="57" spans="1:19" ht="19.5" x14ac:dyDescent="0.25">
      <c r="A57" s="14" t="s">
        <v>35</v>
      </c>
      <c r="B57" s="16">
        <v>0</v>
      </c>
      <c r="C57" s="16">
        <v>0</v>
      </c>
      <c r="D57" s="16">
        <v>0</v>
      </c>
      <c r="E57" s="16">
        <f t="shared" si="0"/>
        <v>0</v>
      </c>
      <c r="F57" s="16">
        <v>0</v>
      </c>
      <c r="S57" s="90"/>
    </row>
    <row r="58" spans="1:19" x14ac:dyDescent="0.25">
      <c r="A58" s="14" t="s">
        <v>36</v>
      </c>
      <c r="B58" s="16">
        <v>0</v>
      </c>
      <c r="C58" s="16">
        <v>0</v>
      </c>
      <c r="D58" s="16">
        <v>0</v>
      </c>
      <c r="E58" s="16">
        <f t="shared" si="0"/>
        <v>0</v>
      </c>
      <c r="F58" s="16">
        <v>0</v>
      </c>
      <c r="S58" s="90"/>
    </row>
    <row r="59" spans="1:19" ht="19.5" x14ac:dyDescent="0.25">
      <c r="A59" s="14" t="s">
        <v>37</v>
      </c>
      <c r="B59" s="16">
        <v>0</v>
      </c>
      <c r="C59" s="16">
        <v>0</v>
      </c>
      <c r="D59" s="16">
        <v>0</v>
      </c>
      <c r="E59" s="16">
        <f t="shared" si="0"/>
        <v>0</v>
      </c>
      <c r="F59" s="16">
        <v>0</v>
      </c>
      <c r="S59" s="90"/>
    </row>
    <row r="60" spans="1:19" x14ac:dyDescent="0.25">
      <c r="A60" s="14" t="s">
        <v>38</v>
      </c>
      <c r="B60" s="16">
        <v>0</v>
      </c>
      <c r="C60" s="16">
        <v>0</v>
      </c>
      <c r="D60" s="16">
        <v>0</v>
      </c>
      <c r="E60" s="16">
        <f t="shared" si="0"/>
        <v>0</v>
      </c>
      <c r="F60" s="16">
        <v>0</v>
      </c>
      <c r="S60" s="90"/>
    </row>
    <row r="61" spans="1:19" x14ac:dyDescent="0.25">
      <c r="A61" s="14" t="s">
        <v>39</v>
      </c>
      <c r="B61" s="16">
        <v>0</v>
      </c>
      <c r="C61" s="16">
        <v>0</v>
      </c>
      <c r="D61" s="16">
        <v>0</v>
      </c>
      <c r="E61" s="16">
        <f t="shared" si="0"/>
        <v>0</v>
      </c>
      <c r="F61" s="16">
        <v>0</v>
      </c>
      <c r="S61" s="90"/>
    </row>
    <row r="62" spans="1:19" x14ac:dyDescent="0.25">
      <c r="A62" s="14" t="s">
        <v>40</v>
      </c>
      <c r="B62" s="16">
        <v>0</v>
      </c>
      <c r="C62" s="16">
        <v>0</v>
      </c>
      <c r="D62" s="16">
        <v>0</v>
      </c>
      <c r="E62" s="16">
        <f t="shared" si="0"/>
        <v>0</v>
      </c>
      <c r="F62" s="16">
        <v>0</v>
      </c>
      <c r="S62" s="90"/>
    </row>
    <row r="63" spans="1:19" x14ac:dyDescent="0.25">
      <c r="A63" s="14" t="s">
        <v>41</v>
      </c>
      <c r="B63" s="16">
        <v>0</v>
      </c>
      <c r="C63" s="16">
        <v>0</v>
      </c>
      <c r="D63" s="16">
        <v>0</v>
      </c>
      <c r="E63" s="16">
        <f t="shared" si="0"/>
        <v>0</v>
      </c>
      <c r="F63" s="16">
        <v>0</v>
      </c>
      <c r="S63" s="90"/>
    </row>
    <row r="64" spans="1:19" ht="19.5" x14ac:dyDescent="0.25">
      <c r="A64" s="14" t="s">
        <v>42</v>
      </c>
      <c r="B64" s="16">
        <v>0</v>
      </c>
      <c r="C64" s="16">
        <v>0</v>
      </c>
      <c r="D64" s="16">
        <v>0</v>
      </c>
      <c r="E64" s="16">
        <f t="shared" si="0"/>
        <v>0</v>
      </c>
      <c r="F64" s="16">
        <v>0</v>
      </c>
      <c r="S64" s="90"/>
    </row>
    <row r="65" spans="1:19" x14ac:dyDescent="0.25">
      <c r="A65" s="14" t="s">
        <v>43</v>
      </c>
      <c r="B65" s="16">
        <v>0</v>
      </c>
      <c r="C65" s="16">
        <v>0</v>
      </c>
      <c r="D65" s="16">
        <v>0</v>
      </c>
      <c r="E65" s="16">
        <f t="shared" si="0"/>
        <v>0</v>
      </c>
      <c r="F65" s="16">
        <v>0</v>
      </c>
      <c r="S65" s="90"/>
    </row>
    <row r="66" spans="1:19" ht="19.5" x14ac:dyDescent="0.25">
      <c r="A66" s="14" t="s">
        <v>44</v>
      </c>
      <c r="B66" s="15">
        <f>7.5+1.04+2.29</f>
        <v>10.829999999999998</v>
      </c>
      <c r="C66" s="16">
        <v>0</v>
      </c>
      <c r="D66" s="48">
        <f>B66</f>
        <v>10.829999999999998</v>
      </c>
      <c r="E66" s="15">
        <f t="shared" si="0"/>
        <v>10.829999999999998</v>
      </c>
      <c r="F66" s="15">
        <v>0</v>
      </c>
      <c r="S66" s="90"/>
    </row>
    <row r="67" spans="1:19" x14ac:dyDescent="0.25">
      <c r="A67" s="14" t="s">
        <v>45</v>
      </c>
      <c r="B67" s="16">
        <v>0</v>
      </c>
      <c r="C67" s="16">
        <v>0</v>
      </c>
      <c r="D67" s="16">
        <v>0</v>
      </c>
      <c r="E67" s="16">
        <f t="shared" si="0"/>
        <v>0</v>
      </c>
      <c r="F67" s="16">
        <v>0</v>
      </c>
      <c r="S67" s="90"/>
    </row>
    <row r="68" spans="1:19" x14ac:dyDescent="0.25">
      <c r="A68" s="14" t="s">
        <v>46</v>
      </c>
      <c r="B68" s="15">
        <f>SUM(B52:B67)</f>
        <v>58029.840000000004</v>
      </c>
      <c r="C68" s="15">
        <f>SUM(C52:C67)</f>
        <v>45150.85</v>
      </c>
      <c r="D68" s="15">
        <f>SUM(D52:D67)</f>
        <v>5074.1500000000005</v>
      </c>
      <c r="E68" s="15">
        <f t="shared" si="0"/>
        <v>50225</v>
      </c>
      <c r="F68" s="15">
        <f>SUM(F52:F67)</f>
        <v>53358.81</v>
      </c>
      <c r="S68" s="90"/>
    </row>
    <row r="69" spans="1:19" ht="109.5" customHeight="1" x14ac:dyDescent="0.25">
      <c r="A69" s="119" t="s">
        <v>47</v>
      </c>
      <c r="B69" s="120"/>
      <c r="C69" s="120"/>
      <c r="D69" s="120"/>
      <c r="E69" s="120"/>
      <c r="F69" s="120"/>
      <c r="R69" s="95"/>
    </row>
    <row r="70" spans="1:19" x14ac:dyDescent="0.25">
      <c r="A70" s="117" t="s">
        <v>48</v>
      </c>
      <c r="B70" s="117"/>
      <c r="C70" s="117"/>
      <c r="D70" s="117"/>
      <c r="E70" s="117"/>
      <c r="F70" s="117"/>
      <c r="I70" s="44"/>
      <c r="R70" s="95"/>
    </row>
    <row r="71" spans="1:19" x14ac:dyDescent="0.25">
      <c r="A71" s="117" t="s">
        <v>49</v>
      </c>
      <c r="B71" s="117"/>
      <c r="C71" s="117"/>
      <c r="D71" s="117"/>
      <c r="E71" s="118">
        <f>E36</f>
        <v>138671.66999999998</v>
      </c>
      <c r="F71" s="118"/>
      <c r="H71" s="111" t="s">
        <v>90</v>
      </c>
      <c r="I71" s="97">
        <v>67757.710000000006</v>
      </c>
      <c r="J71" s="181">
        <f>SUM(I71:I77)</f>
        <v>75606.960000000021</v>
      </c>
      <c r="K71" s="183">
        <f>E75-J71</f>
        <v>12839.709999999948</v>
      </c>
    </row>
    <row r="72" spans="1:19" x14ac:dyDescent="0.25">
      <c r="A72" s="117" t="s">
        <v>50</v>
      </c>
      <c r="B72" s="117"/>
      <c r="C72" s="117"/>
      <c r="D72" s="117"/>
      <c r="E72" s="118">
        <f>C68+D68</f>
        <v>50225</v>
      </c>
      <c r="F72" s="118"/>
      <c r="H72" s="111" t="s">
        <v>91</v>
      </c>
      <c r="I72" s="97">
        <f>Janeiro!J69</f>
        <v>387.10000000000582</v>
      </c>
      <c r="J72" s="182"/>
      <c r="K72" s="184"/>
    </row>
    <row r="73" spans="1:19" x14ac:dyDescent="0.25">
      <c r="A73" s="117" t="s">
        <v>51</v>
      </c>
      <c r="B73" s="117"/>
      <c r="C73" s="117"/>
      <c r="D73" s="117"/>
      <c r="E73" s="118">
        <f>E33-(E72-E35)</f>
        <v>88446.669999999969</v>
      </c>
      <c r="F73" s="118"/>
      <c r="H73" s="111" t="s">
        <v>74</v>
      </c>
      <c r="I73" s="97">
        <v>2008.86</v>
      </c>
      <c r="J73" s="182"/>
      <c r="K73" s="184"/>
    </row>
    <row r="74" spans="1:19" x14ac:dyDescent="0.25">
      <c r="A74" s="117" t="s">
        <v>52</v>
      </c>
      <c r="B74" s="117"/>
      <c r="C74" s="117"/>
      <c r="D74" s="117"/>
      <c r="E74" s="118">
        <v>0</v>
      </c>
      <c r="F74" s="118"/>
      <c r="H74" s="98" t="s">
        <v>73</v>
      </c>
      <c r="I74" s="97">
        <v>227.97</v>
      </c>
      <c r="J74" s="182"/>
      <c r="K74" s="184"/>
    </row>
    <row r="75" spans="1:19" x14ac:dyDescent="0.25">
      <c r="A75" s="195" t="s">
        <v>53</v>
      </c>
      <c r="B75" s="195"/>
      <c r="C75" s="195"/>
      <c r="D75" s="195"/>
      <c r="E75" s="196">
        <f>E73-E74</f>
        <v>88446.669999999969</v>
      </c>
      <c r="F75" s="196"/>
      <c r="H75" s="98" t="s">
        <v>65</v>
      </c>
      <c r="I75" s="99">
        <v>4113.32</v>
      </c>
      <c r="J75" s="182"/>
      <c r="K75" s="184"/>
    </row>
    <row r="76" spans="1:19" ht="15" customHeight="1" x14ac:dyDescent="0.25">
      <c r="A76" s="113" t="s">
        <v>54</v>
      </c>
      <c r="B76" s="113"/>
      <c r="C76" s="113"/>
      <c r="D76" s="113"/>
      <c r="E76" s="113"/>
      <c r="F76" s="113"/>
      <c r="H76" s="98" t="s">
        <v>92</v>
      </c>
      <c r="I76" s="100">
        <v>61</v>
      </c>
      <c r="J76" s="182"/>
      <c r="K76" s="184"/>
    </row>
    <row r="77" spans="1:19" x14ac:dyDescent="0.25">
      <c r="A77" s="113"/>
      <c r="B77" s="113"/>
      <c r="C77" s="113"/>
      <c r="D77" s="113"/>
      <c r="E77" s="113"/>
      <c r="F77" s="113"/>
      <c r="H77" s="98" t="s">
        <v>92</v>
      </c>
      <c r="I77" s="97">
        <v>1051</v>
      </c>
    </row>
    <row r="78" spans="1:19" ht="9.75" customHeight="1" x14ac:dyDescent="0.25">
      <c r="H78" s="98"/>
      <c r="I78" s="97"/>
    </row>
    <row r="79" spans="1:19" x14ac:dyDescent="0.25">
      <c r="A79" s="114" t="s">
        <v>110</v>
      </c>
      <c r="B79" s="114"/>
      <c r="C79" s="114"/>
      <c r="D79" s="114"/>
      <c r="E79" s="114"/>
      <c r="F79" s="114"/>
    </row>
    <row r="80" spans="1:19" x14ac:dyDescent="0.25">
      <c r="A80" s="21"/>
      <c r="B80" s="21"/>
      <c r="C80" s="115"/>
      <c r="D80" s="115"/>
      <c r="E80" s="115"/>
      <c r="F80" s="115"/>
    </row>
    <row r="81" spans="1:6" x14ac:dyDescent="0.25">
      <c r="A81" s="116" t="s">
        <v>56</v>
      </c>
      <c r="B81" s="116"/>
      <c r="C81" s="116"/>
      <c r="D81" s="116"/>
      <c r="E81" s="116"/>
      <c r="F81" s="116"/>
    </row>
  </sheetData>
  <mergeCells count="61"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B51:F51"/>
    <mergeCell ref="A34:C34"/>
    <mergeCell ref="E34:F34"/>
    <mergeCell ref="A35:C35"/>
    <mergeCell ref="E35:F35"/>
    <mergeCell ref="A36:C36"/>
    <mergeCell ref="E36:F36"/>
    <mergeCell ref="A37:F37"/>
    <mergeCell ref="A38:F38"/>
    <mergeCell ref="A49:A50"/>
    <mergeCell ref="B49:B50"/>
    <mergeCell ref="F49:F50"/>
    <mergeCell ref="K71:K76"/>
    <mergeCell ref="A72:D72"/>
    <mergeCell ref="E72:F72"/>
    <mergeCell ref="A73:D73"/>
    <mergeCell ref="E73:F73"/>
    <mergeCell ref="A69:F69"/>
    <mergeCell ref="A70:F70"/>
    <mergeCell ref="A71:D71"/>
    <mergeCell ref="E71:F71"/>
    <mergeCell ref="J71:J76"/>
    <mergeCell ref="C80:F80"/>
    <mergeCell ref="A81:F81"/>
    <mergeCell ref="A74:D74"/>
    <mergeCell ref="E74:F74"/>
    <mergeCell ref="A75:D75"/>
    <mergeCell ref="E75:F75"/>
    <mergeCell ref="A76:F77"/>
    <mergeCell ref="A79:F79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5808D-C8CD-44E4-926D-931776558CAB}">
  <dimension ref="A8:S80"/>
  <sheetViews>
    <sheetView topLeftCell="A13" workbookViewId="0">
      <selection activeCell="G69" sqref="G69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6.42578125" bestFit="1" customWidth="1"/>
    <col min="4" max="4" width="16.7109375" customWidth="1"/>
    <col min="5" max="5" width="14.85546875" bestFit="1" customWidth="1"/>
    <col min="6" max="6" width="15.85546875" bestFit="1" customWidth="1"/>
    <col min="8" max="8" width="21.140625" bestFit="1" customWidth="1"/>
    <col min="9" max="10" width="13.28515625" bestFit="1" customWidth="1"/>
    <col min="11" max="11" width="21.140625" bestFit="1" customWidth="1"/>
    <col min="12" max="12" width="4.140625" customWidth="1"/>
    <col min="13" max="13" width="17" bestFit="1" customWidth="1"/>
    <col min="14" max="15" width="13.28515625" bestFit="1" customWidth="1"/>
    <col min="16" max="16" width="12.140625" bestFit="1" customWidth="1"/>
    <col min="17" max="18" width="13.28515625" bestFit="1" customWidth="1"/>
  </cols>
  <sheetData>
    <row r="8" spans="1:6" ht="23.25" x14ac:dyDescent="0.35">
      <c r="A8" s="132" t="s">
        <v>94</v>
      </c>
      <c r="B8" s="132"/>
      <c r="C8" s="132"/>
      <c r="D8" s="132"/>
      <c r="E8" s="132"/>
      <c r="F8" s="132"/>
    </row>
    <row r="9" spans="1:6" ht="29.25" customHeight="1" x14ac:dyDescent="0.25">
      <c r="A9" s="133" t="s">
        <v>0</v>
      </c>
      <c r="B9" s="134"/>
      <c r="C9" s="134"/>
      <c r="D9" s="134"/>
      <c r="E9" s="134"/>
      <c r="F9" s="134"/>
    </row>
    <row r="10" spans="1:6" ht="135" customHeight="1" x14ac:dyDescent="0.25">
      <c r="A10" s="135" t="s">
        <v>79</v>
      </c>
      <c r="B10" s="136"/>
      <c r="C10" s="136"/>
      <c r="D10" s="136"/>
      <c r="E10" s="136"/>
      <c r="F10" s="136"/>
    </row>
    <row r="11" spans="1:6" ht="15" customHeight="1" x14ac:dyDescent="0.25">
      <c r="A11" s="137"/>
      <c r="B11" s="137"/>
      <c r="C11" s="137"/>
      <c r="D11" s="137"/>
      <c r="E11" s="137"/>
      <c r="F11" s="137"/>
    </row>
    <row r="12" spans="1:6" x14ac:dyDescent="0.25">
      <c r="A12" s="138" t="s">
        <v>1</v>
      </c>
      <c r="B12" s="138"/>
      <c r="C12" s="138"/>
      <c r="D12" s="60" t="s">
        <v>2</v>
      </c>
      <c r="E12" s="60" t="s">
        <v>3</v>
      </c>
      <c r="F12" s="60" t="s">
        <v>4</v>
      </c>
    </row>
    <row r="13" spans="1:6" ht="18.75" customHeight="1" x14ac:dyDescent="0.25">
      <c r="A13" s="139" t="s">
        <v>5</v>
      </c>
      <c r="B13" s="139"/>
      <c r="C13" s="139"/>
      <c r="D13" s="2" t="s">
        <v>95</v>
      </c>
      <c r="E13" s="3" t="s">
        <v>61</v>
      </c>
      <c r="F13" s="57">
        <v>703840.05</v>
      </c>
    </row>
    <row r="14" spans="1:6" x14ac:dyDescent="0.25">
      <c r="A14" s="139" t="s">
        <v>6</v>
      </c>
      <c r="B14" s="139"/>
      <c r="C14" s="139"/>
      <c r="D14" s="3"/>
      <c r="E14" s="3"/>
      <c r="F14" s="57"/>
    </row>
    <row r="15" spans="1:6" x14ac:dyDescent="0.25">
      <c r="A15" s="139" t="s">
        <v>6</v>
      </c>
      <c r="B15" s="139"/>
      <c r="C15" s="139"/>
      <c r="D15" s="3"/>
      <c r="E15" s="3"/>
      <c r="F15" s="57"/>
    </row>
    <row r="16" spans="1:6" ht="15" customHeight="1" x14ac:dyDescent="0.25">
      <c r="A16" s="140"/>
      <c r="B16" s="141"/>
      <c r="C16" s="141"/>
      <c r="D16" s="141"/>
      <c r="E16" s="141"/>
      <c r="F16" s="141"/>
    </row>
    <row r="17" spans="1:6" x14ac:dyDescent="0.25">
      <c r="A17" s="138" t="s">
        <v>7</v>
      </c>
      <c r="B17" s="138"/>
      <c r="C17" s="138"/>
      <c r="D17" s="138"/>
      <c r="E17" s="138"/>
      <c r="F17" s="138"/>
    </row>
    <row r="18" spans="1:6" ht="27" x14ac:dyDescent="0.25">
      <c r="A18" s="60" t="s">
        <v>8</v>
      </c>
      <c r="B18" s="60" t="s">
        <v>9</v>
      </c>
      <c r="C18" s="60" t="s">
        <v>10</v>
      </c>
      <c r="D18" s="60" t="s">
        <v>11</v>
      </c>
      <c r="E18" s="138" t="s">
        <v>12</v>
      </c>
      <c r="F18" s="138"/>
    </row>
    <row r="19" spans="1:6" x14ac:dyDescent="0.25">
      <c r="A19" s="5">
        <v>43850</v>
      </c>
      <c r="B19" s="6">
        <v>63000</v>
      </c>
      <c r="C19" s="5">
        <v>43850</v>
      </c>
      <c r="D19" s="7">
        <v>201427</v>
      </c>
      <c r="E19" s="130">
        <v>63000</v>
      </c>
      <c r="F19" s="130"/>
    </row>
    <row r="20" spans="1:6" x14ac:dyDescent="0.25">
      <c r="A20" s="5">
        <v>43881</v>
      </c>
      <c r="B20" s="6">
        <v>63000</v>
      </c>
      <c r="C20" s="5">
        <v>43881</v>
      </c>
      <c r="D20" s="7">
        <v>201249</v>
      </c>
      <c r="E20" s="130">
        <v>63000</v>
      </c>
      <c r="F20" s="130"/>
    </row>
    <row r="21" spans="1:6" x14ac:dyDescent="0.25">
      <c r="A21" s="5">
        <v>43910</v>
      </c>
      <c r="B21" s="6">
        <v>63000</v>
      </c>
      <c r="C21" s="5">
        <v>43910</v>
      </c>
      <c r="D21" s="7">
        <v>201253</v>
      </c>
      <c r="E21" s="130">
        <v>63000</v>
      </c>
      <c r="F21" s="130"/>
    </row>
    <row r="22" spans="1:6" x14ac:dyDescent="0.25">
      <c r="A22" s="55"/>
      <c r="B22" s="7"/>
      <c r="C22" s="55"/>
      <c r="D22" s="7"/>
      <c r="E22" s="130"/>
      <c r="F22" s="130"/>
    </row>
    <row r="23" spans="1:6" x14ac:dyDescent="0.25">
      <c r="A23" s="55"/>
      <c r="B23" s="7"/>
      <c r="C23" s="55"/>
      <c r="D23" s="7"/>
      <c r="E23" s="130"/>
      <c r="F23" s="130"/>
    </row>
    <row r="24" spans="1:6" x14ac:dyDescent="0.25">
      <c r="A24" s="55"/>
      <c r="B24" s="7"/>
      <c r="C24" s="55"/>
      <c r="D24" s="7"/>
      <c r="E24" s="130"/>
      <c r="F24" s="130"/>
    </row>
    <row r="25" spans="1:6" x14ac:dyDescent="0.25">
      <c r="A25" s="55"/>
      <c r="B25" s="7"/>
      <c r="C25" s="55"/>
      <c r="D25" s="7"/>
      <c r="E25" s="130"/>
      <c r="F25" s="130"/>
    </row>
    <row r="26" spans="1:6" x14ac:dyDescent="0.25">
      <c r="A26" s="3"/>
      <c r="B26" s="9"/>
      <c r="C26" s="9"/>
      <c r="D26" s="3"/>
      <c r="E26" s="130"/>
      <c r="F26" s="130"/>
    </row>
    <row r="27" spans="1:6" x14ac:dyDescent="0.25">
      <c r="A27" s="3"/>
      <c r="B27" s="9"/>
      <c r="C27" s="9"/>
      <c r="D27" s="9"/>
      <c r="E27" s="130"/>
      <c r="F27" s="130"/>
    </row>
    <row r="28" spans="1:6" x14ac:dyDescent="0.25">
      <c r="A28" s="3"/>
      <c r="B28" s="9"/>
      <c r="C28" s="9"/>
      <c r="D28" s="9"/>
      <c r="E28" s="130"/>
      <c r="F28" s="130"/>
    </row>
    <row r="29" spans="1:6" x14ac:dyDescent="0.25">
      <c r="A29" s="125" t="s">
        <v>13</v>
      </c>
      <c r="B29" s="125"/>
      <c r="C29" s="125"/>
      <c r="D29" s="9"/>
      <c r="E29" s="130">
        <v>0</v>
      </c>
      <c r="F29" s="130"/>
    </row>
    <row r="30" spans="1:6" x14ac:dyDescent="0.25">
      <c r="A30" s="125" t="s">
        <v>14</v>
      </c>
      <c r="B30" s="125"/>
      <c r="C30" s="125"/>
      <c r="D30" s="9"/>
      <c r="E30" s="130">
        <f>SUM(E19:F28)</f>
        <v>189000</v>
      </c>
      <c r="F30" s="130"/>
    </row>
    <row r="31" spans="1:6" x14ac:dyDescent="0.25">
      <c r="A31" s="125" t="s">
        <v>15</v>
      </c>
      <c r="B31" s="125"/>
      <c r="C31" s="125"/>
      <c r="D31" s="9"/>
      <c r="E31" s="130">
        <f>Janeiro!E31+Fevereiro!E31+Março!E31</f>
        <v>135.07999999999998</v>
      </c>
      <c r="F31" s="130"/>
    </row>
    <row r="32" spans="1:6" x14ac:dyDescent="0.25">
      <c r="A32" s="125" t="s">
        <v>16</v>
      </c>
      <c r="B32" s="125"/>
      <c r="C32" s="125"/>
      <c r="D32" s="9"/>
      <c r="E32" s="130"/>
      <c r="F32" s="130"/>
    </row>
    <row r="33" spans="1:6" x14ac:dyDescent="0.25">
      <c r="A33" s="125" t="s">
        <v>17</v>
      </c>
      <c r="B33" s="125"/>
      <c r="C33" s="125"/>
      <c r="D33" s="9"/>
      <c r="E33" s="130">
        <f>E29+E30+E31+E32</f>
        <v>189135.08</v>
      </c>
      <c r="F33" s="130"/>
    </row>
    <row r="34" spans="1:6" x14ac:dyDescent="0.25">
      <c r="A34" s="123"/>
      <c r="B34" s="123"/>
      <c r="C34" s="123"/>
      <c r="D34" s="10"/>
      <c r="E34" s="124"/>
      <c r="F34" s="124"/>
    </row>
    <row r="35" spans="1:6" x14ac:dyDescent="0.25">
      <c r="A35" s="125" t="s">
        <v>18</v>
      </c>
      <c r="B35" s="125"/>
      <c r="C35" s="125"/>
      <c r="D35" s="9"/>
      <c r="E35" s="126">
        <f>Janeiro!E35+Fevereiro!E35+Março!E35</f>
        <v>1452.839999999989</v>
      </c>
      <c r="F35" s="126"/>
    </row>
    <row r="36" spans="1:6" x14ac:dyDescent="0.25">
      <c r="A36" s="125" t="s">
        <v>19</v>
      </c>
      <c r="B36" s="125"/>
      <c r="C36" s="125"/>
      <c r="D36" s="9"/>
      <c r="E36" s="126">
        <f>E33+E35</f>
        <v>190587.91999999998</v>
      </c>
      <c r="F36" s="126"/>
    </row>
    <row r="37" spans="1:6" ht="54" customHeight="1" x14ac:dyDescent="0.25">
      <c r="A37" s="127" t="s">
        <v>78</v>
      </c>
      <c r="B37" s="128"/>
      <c r="C37" s="128"/>
      <c r="D37" s="128"/>
      <c r="E37" s="128"/>
      <c r="F37" s="128"/>
    </row>
    <row r="38" spans="1:6" ht="15" customHeight="1" x14ac:dyDescent="0.25">
      <c r="A38" s="129"/>
      <c r="B38" s="129"/>
      <c r="C38" s="129"/>
      <c r="D38" s="129"/>
      <c r="E38" s="129"/>
      <c r="F38" s="129"/>
    </row>
    <row r="39" spans="1:6" ht="15" customHeight="1" x14ac:dyDescent="0.25">
      <c r="A39" s="59"/>
      <c r="B39" s="59"/>
      <c r="C39" s="59"/>
      <c r="D39" s="59"/>
      <c r="E39" s="59"/>
      <c r="F39" s="59"/>
    </row>
    <row r="40" spans="1:6" ht="15" customHeight="1" x14ac:dyDescent="0.25">
      <c r="A40" s="59"/>
      <c r="B40" s="59"/>
      <c r="C40" s="59"/>
      <c r="D40" s="59"/>
      <c r="E40" s="59"/>
      <c r="F40" s="59"/>
    </row>
    <row r="41" spans="1:6" ht="15" customHeight="1" x14ac:dyDescent="0.25">
      <c r="A41" s="59"/>
      <c r="B41" s="59"/>
      <c r="C41" s="59"/>
      <c r="D41" s="59"/>
      <c r="E41" s="59"/>
      <c r="F41" s="59"/>
    </row>
    <row r="42" spans="1:6" ht="15" customHeight="1" x14ac:dyDescent="0.25">
      <c r="A42" s="59"/>
      <c r="B42" s="59"/>
      <c r="C42" s="59"/>
      <c r="D42" s="59"/>
      <c r="E42" s="59"/>
      <c r="F42" s="59"/>
    </row>
    <row r="43" spans="1:6" ht="15" customHeight="1" x14ac:dyDescent="0.25">
      <c r="A43" s="59"/>
      <c r="B43" s="59"/>
      <c r="C43" s="59"/>
      <c r="D43" s="59"/>
      <c r="E43" s="59"/>
      <c r="F43" s="59"/>
    </row>
    <row r="44" spans="1:6" ht="15" customHeight="1" x14ac:dyDescent="0.25">
      <c r="A44" s="59"/>
      <c r="B44" s="59"/>
      <c r="C44" s="59"/>
      <c r="D44" s="59"/>
      <c r="E44" s="59"/>
      <c r="F44" s="59"/>
    </row>
    <row r="45" spans="1:6" ht="15" customHeight="1" x14ac:dyDescent="0.25">
      <c r="A45" s="59"/>
      <c r="B45" s="59"/>
      <c r="C45" s="59"/>
      <c r="D45" s="59"/>
      <c r="E45" s="59"/>
      <c r="F45" s="59"/>
    </row>
    <row r="46" spans="1:6" ht="15" customHeight="1" x14ac:dyDescent="0.25">
      <c r="A46" s="59"/>
      <c r="B46" s="59"/>
      <c r="C46" s="59"/>
      <c r="D46" s="59"/>
      <c r="E46" s="59"/>
      <c r="F46" s="59"/>
    </row>
    <row r="47" spans="1:6" ht="15" customHeight="1" x14ac:dyDescent="0.25">
      <c r="A47" s="59"/>
      <c r="B47" s="59"/>
      <c r="C47" s="59"/>
      <c r="D47" s="59"/>
      <c r="E47" s="59"/>
      <c r="F47" s="59"/>
    </row>
    <row r="48" spans="1:6" s="13" customFormat="1" ht="72.75" customHeight="1" x14ac:dyDescent="0.15">
      <c r="A48" s="122" t="s">
        <v>20</v>
      </c>
      <c r="B48" s="122" t="s">
        <v>21</v>
      </c>
      <c r="C48" s="56" t="s">
        <v>22</v>
      </c>
      <c r="D48" s="56" t="s">
        <v>23</v>
      </c>
      <c r="E48" s="56" t="s">
        <v>24</v>
      </c>
      <c r="F48" s="122" t="s">
        <v>25</v>
      </c>
    </row>
    <row r="49" spans="1:19" s="13" customFormat="1" ht="9.75" x14ac:dyDescent="0.15">
      <c r="A49" s="122"/>
      <c r="B49" s="122"/>
      <c r="C49" s="56" t="s">
        <v>26</v>
      </c>
      <c r="D49" s="56" t="s">
        <v>27</v>
      </c>
      <c r="E49" s="56" t="s">
        <v>28</v>
      </c>
      <c r="F49" s="122"/>
    </row>
    <row r="50" spans="1:19" s="13" customFormat="1" ht="15" customHeight="1" x14ac:dyDescent="0.25">
      <c r="A50" s="56"/>
      <c r="B50" s="122" t="s">
        <v>29</v>
      </c>
      <c r="C50" s="122"/>
      <c r="D50" s="122"/>
      <c r="E50" s="122"/>
      <c r="F50" s="122"/>
      <c r="H50" s="62"/>
      <c r="I50" s="62"/>
      <c r="J50" s="62"/>
      <c r="K50" s="62"/>
      <c r="L50" s="63"/>
      <c r="M50" s="63"/>
      <c r="N50" s="63"/>
      <c r="O50" s="63"/>
      <c r="P50" s="63"/>
      <c r="Q50" s="61"/>
      <c r="R50" s="61"/>
      <c r="S50" s="63"/>
    </row>
    <row r="51" spans="1:19" x14ac:dyDescent="0.25">
      <c r="A51" s="14" t="s">
        <v>30</v>
      </c>
      <c r="B51" s="15">
        <f>Janeiro!B49+Fevereiro!B51+Março!B51</f>
        <v>180045.75</v>
      </c>
      <c r="C51" s="15">
        <f>Janeiro!C49+Fevereiro!C51+Março!C51</f>
        <v>98824.89</v>
      </c>
      <c r="D51" s="15">
        <f>Janeiro!D49+Fevereiro!D51+Março!D51</f>
        <v>7690.28</v>
      </c>
      <c r="E51" s="15">
        <f>C51+D51</f>
        <v>106515.17</v>
      </c>
      <c r="F51" s="15">
        <f>Março!F51</f>
        <v>68600.070000000007</v>
      </c>
      <c r="H51" s="165" t="s">
        <v>82</v>
      </c>
      <c r="I51" s="165"/>
      <c r="J51" s="165"/>
      <c r="K51" s="165"/>
      <c r="L51" s="62"/>
      <c r="M51" s="62"/>
      <c r="N51" s="62"/>
      <c r="O51" s="62"/>
      <c r="P51" s="62"/>
      <c r="Q51" s="64"/>
      <c r="R51" s="64"/>
      <c r="S51" s="62"/>
    </row>
    <row r="52" spans="1:19" x14ac:dyDescent="0.25">
      <c r="A52" s="14" t="s">
        <v>31</v>
      </c>
      <c r="B52" s="15"/>
      <c r="C52" s="16">
        <v>0</v>
      </c>
      <c r="D52" s="16">
        <v>0</v>
      </c>
      <c r="E52" s="16">
        <f t="shared" ref="E52:E67" si="0">C52+D52</f>
        <v>0</v>
      </c>
      <c r="F52" s="16">
        <v>0</v>
      </c>
      <c r="H52" s="68" t="s">
        <v>64</v>
      </c>
      <c r="I52" s="69">
        <v>66097.73</v>
      </c>
      <c r="J52" s="173">
        <f>SUM(I52:I53)</f>
        <v>70839.039999999994</v>
      </c>
      <c r="K52" s="68"/>
      <c r="L52" s="62"/>
      <c r="M52" s="62"/>
      <c r="N52" s="62"/>
      <c r="O52" s="62"/>
      <c r="P52" s="62"/>
      <c r="Q52" s="64"/>
      <c r="R52" s="64"/>
      <c r="S52" s="62"/>
    </row>
    <row r="53" spans="1:19" x14ac:dyDescent="0.25">
      <c r="A53" s="14" t="s">
        <v>32</v>
      </c>
      <c r="B53" s="16">
        <v>0</v>
      </c>
      <c r="C53" s="16">
        <v>0</v>
      </c>
      <c r="D53" s="16">
        <v>0</v>
      </c>
      <c r="E53" s="16">
        <f t="shared" si="0"/>
        <v>0</v>
      </c>
      <c r="F53" s="16">
        <v>0</v>
      </c>
      <c r="H53" s="68" t="s">
        <v>65</v>
      </c>
      <c r="I53" s="69">
        <v>4741.3100000000004</v>
      </c>
      <c r="J53" s="173"/>
      <c r="K53" s="68"/>
      <c r="L53" s="62"/>
      <c r="M53" s="62"/>
      <c r="N53" s="62"/>
      <c r="O53" s="62"/>
      <c r="P53" s="63"/>
      <c r="Q53" s="61"/>
      <c r="R53" s="61"/>
      <c r="S53" s="62"/>
    </row>
    <row r="54" spans="1:19" ht="19.5" x14ac:dyDescent="0.25">
      <c r="A54" s="14" t="s">
        <v>33</v>
      </c>
      <c r="B54" s="16">
        <v>0</v>
      </c>
      <c r="C54" s="16">
        <v>0</v>
      </c>
      <c r="D54" s="16">
        <v>0</v>
      </c>
      <c r="E54" s="16">
        <f t="shared" si="0"/>
        <v>0</v>
      </c>
      <c r="F54" s="16">
        <v>0</v>
      </c>
      <c r="H54" s="174" t="s">
        <v>83</v>
      </c>
      <c r="I54" s="175"/>
      <c r="J54" s="175"/>
      <c r="K54" s="176"/>
      <c r="L54" s="62"/>
      <c r="M54" s="62"/>
      <c r="N54" s="62"/>
      <c r="O54" s="62"/>
      <c r="P54" s="63"/>
      <c r="Q54" s="61"/>
      <c r="R54" s="64"/>
      <c r="S54" s="62"/>
    </row>
    <row r="55" spans="1:19" x14ac:dyDescent="0.25">
      <c r="A55" s="14" t="s">
        <v>34</v>
      </c>
      <c r="B55" s="16">
        <v>0</v>
      </c>
      <c r="C55" s="16">
        <v>0</v>
      </c>
      <c r="D55" s="16">
        <v>0</v>
      </c>
      <c r="E55" s="16">
        <f t="shared" si="0"/>
        <v>0</v>
      </c>
      <c r="F55" s="16">
        <v>0</v>
      </c>
      <c r="H55" s="68" t="s">
        <v>65</v>
      </c>
      <c r="I55" s="69">
        <v>4741.3100000000004</v>
      </c>
      <c r="J55" s="167">
        <f>SUM(I55:I57)</f>
        <v>14247.720000000001</v>
      </c>
      <c r="K55" s="169">
        <v>54352.35</v>
      </c>
      <c r="L55" s="62"/>
      <c r="M55" s="62"/>
      <c r="N55" s="62"/>
      <c r="O55" s="62"/>
      <c r="P55" s="63"/>
      <c r="Q55" s="61"/>
      <c r="R55" s="64"/>
      <c r="S55" s="62"/>
    </row>
    <row r="56" spans="1:19" ht="19.5" x14ac:dyDescent="0.25">
      <c r="A56" s="14" t="s">
        <v>35</v>
      </c>
      <c r="B56" s="16">
        <v>0</v>
      </c>
      <c r="C56" s="16">
        <v>0</v>
      </c>
      <c r="D56" s="16">
        <v>0</v>
      </c>
      <c r="E56" s="16">
        <f t="shared" si="0"/>
        <v>0</v>
      </c>
      <c r="F56" s="16">
        <v>0</v>
      </c>
      <c r="H56" s="68" t="s">
        <v>66</v>
      </c>
      <c r="I56" s="69">
        <v>5391.63</v>
      </c>
      <c r="J56" s="168"/>
      <c r="K56" s="170"/>
      <c r="L56" s="62"/>
      <c r="M56" s="62"/>
      <c r="N56" s="62"/>
      <c r="O56" s="62"/>
      <c r="P56" s="63"/>
      <c r="Q56" s="61"/>
      <c r="R56" s="64"/>
      <c r="S56" s="62"/>
    </row>
    <row r="57" spans="1:19" x14ac:dyDescent="0.25">
      <c r="A57" s="14" t="s">
        <v>36</v>
      </c>
      <c r="B57" s="16">
        <v>0</v>
      </c>
      <c r="C57" s="16">
        <v>0</v>
      </c>
      <c r="D57" s="16">
        <v>0</v>
      </c>
      <c r="E57" s="16">
        <f t="shared" si="0"/>
        <v>0</v>
      </c>
      <c r="F57" s="16">
        <v>0</v>
      </c>
      <c r="H57" s="68" t="s">
        <v>67</v>
      </c>
      <c r="I57" s="69">
        <v>4114.78</v>
      </c>
      <c r="J57" s="168"/>
      <c r="K57" s="171"/>
      <c r="L57" s="62"/>
      <c r="M57" s="62"/>
      <c r="N57" s="62"/>
      <c r="O57" s="62"/>
      <c r="P57" s="63"/>
      <c r="Q57" s="61"/>
      <c r="R57" s="64"/>
      <c r="S57" s="62"/>
    </row>
    <row r="58" spans="1:19" ht="19.5" x14ac:dyDescent="0.25">
      <c r="A58" s="14" t="s">
        <v>37</v>
      </c>
      <c r="B58" s="16">
        <v>0</v>
      </c>
      <c r="C58" s="16">
        <v>0</v>
      </c>
      <c r="D58" s="16">
        <v>0</v>
      </c>
      <c r="E58" s="16">
        <f t="shared" si="0"/>
        <v>0</v>
      </c>
      <c r="F58" s="16">
        <v>0</v>
      </c>
      <c r="H58" s="165" t="s">
        <v>88</v>
      </c>
      <c r="I58" s="165"/>
      <c r="J58" s="165"/>
      <c r="K58" s="70" t="s">
        <v>84</v>
      </c>
      <c r="L58" s="62"/>
      <c r="M58" s="165" t="s">
        <v>89</v>
      </c>
      <c r="N58" s="165"/>
      <c r="O58" s="165"/>
      <c r="P58" s="62"/>
      <c r="Q58" s="61"/>
      <c r="R58" s="64"/>
      <c r="S58" s="62"/>
    </row>
    <row r="59" spans="1:19" x14ac:dyDescent="0.25">
      <c r="A59" s="14" t="s">
        <v>38</v>
      </c>
      <c r="B59" s="16">
        <v>0</v>
      </c>
      <c r="C59" s="16">
        <v>0</v>
      </c>
      <c r="D59" s="16">
        <v>0</v>
      </c>
      <c r="E59" s="16">
        <f t="shared" si="0"/>
        <v>0</v>
      </c>
      <c r="F59" s="16">
        <v>0</v>
      </c>
      <c r="H59" s="68" t="s">
        <v>85</v>
      </c>
      <c r="I59" s="69">
        <f>44845+6178.36</f>
        <v>51023.360000000001</v>
      </c>
      <c r="J59" s="166">
        <f>SUM(I59:I62)</f>
        <v>56460.579999999994</v>
      </c>
      <c r="K59" s="172">
        <f>10.4+59.5+60.84</f>
        <v>130.74</v>
      </c>
      <c r="L59" s="62"/>
      <c r="M59" s="68" t="s">
        <v>85</v>
      </c>
      <c r="N59" s="69">
        <f>40910</f>
        <v>40910</v>
      </c>
      <c r="O59" s="166">
        <f>SUM(N59:N62)</f>
        <v>40910</v>
      </c>
      <c r="P59" s="62"/>
      <c r="Q59" s="61"/>
      <c r="R59" s="64"/>
      <c r="S59" s="62"/>
    </row>
    <row r="60" spans="1:19" x14ac:dyDescent="0.25">
      <c r="A60" s="14" t="s">
        <v>39</v>
      </c>
      <c r="B60" s="16">
        <v>0</v>
      </c>
      <c r="C60" s="16">
        <v>0</v>
      </c>
      <c r="D60" s="16">
        <v>0</v>
      </c>
      <c r="E60" s="16">
        <f t="shared" si="0"/>
        <v>0</v>
      </c>
      <c r="F60" s="16">
        <v>0</v>
      </c>
      <c r="H60" s="68" t="s">
        <v>73</v>
      </c>
      <c r="I60" s="69">
        <v>622.84</v>
      </c>
      <c r="J60" s="166"/>
      <c r="K60" s="172"/>
      <c r="L60" s="64"/>
      <c r="M60" s="68" t="s">
        <v>73</v>
      </c>
      <c r="N60" s="69">
        <v>0</v>
      </c>
      <c r="O60" s="166"/>
      <c r="P60" s="62"/>
      <c r="Q60" s="65"/>
      <c r="R60" s="64"/>
      <c r="S60" s="62"/>
    </row>
    <row r="61" spans="1:19" x14ac:dyDescent="0.25">
      <c r="A61" s="14" t="s">
        <v>40</v>
      </c>
      <c r="B61" s="16">
        <v>0</v>
      </c>
      <c r="C61" s="16">
        <v>0</v>
      </c>
      <c r="D61" s="16">
        <v>0</v>
      </c>
      <c r="E61" s="16">
        <f t="shared" si="0"/>
        <v>0</v>
      </c>
      <c r="F61" s="16">
        <v>0</v>
      </c>
      <c r="H61" s="68" t="s">
        <v>74</v>
      </c>
      <c r="I61" s="69">
        <v>4014.28</v>
      </c>
      <c r="J61" s="166"/>
      <c r="K61" s="172"/>
      <c r="L61" s="64"/>
      <c r="M61" s="68" t="s">
        <v>74</v>
      </c>
      <c r="N61" s="69">
        <v>0</v>
      </c>
      <c r="O61" s="166"/>
      <c r="P61" s="64">
        <f>2108.23+130.74+218.13</f>
        <v>2457.1000000000004</v>
      </c>
      <c r="Q61" s="61"/>
      <c r="R61" s="64"/>
      <c r="S61" s="62"/>
    </row>
    <row r="62" spans="1:19" x14ac:dyDescent="0.25">
      <c r="A62" s="14" t="s">
        <v>41</v>
      </c>
      <c r="B62" s="16">
        <v>0</v>
      </c>
      <c r="C62" s="16">
        <v>0</v>
      </c>
      <c r="D62" s="16">
        <v>0</v>
      </c>
      <c r="E62" s="16">
        <f t="shared" si="0"/>
        <v>0</v>
      </c>
      <c r="F62" s="16">
        <v>0</v>
      </c>
      <c r="H62" s="68" t="s">
        <v>76</v>
      </c>
      <c r="I62" s="69">
        <v>800.1</v>
      </c>
      <c r="J62" s="166"/>
      <c r="K62" s="172"/>
      <c r="L62" s="64"/>
      <c r="M62" s="68" t="s">
        <v>76</v>
      </c>
      <c r="N62" s="69"/>
      <c r="O62" s="166"/>
      <c r="P62" s="62"/>
      <c r="Q62" s="65"/>
      <c r="R62" s="64"/>
      <c r="S62" s="62"/>
    </row>
    <row r="63" spans="1:19" ht="19.5" x14ac:dyDescent="0.25">
      <c r="A63" s="14" t="s">
        <v>42</v>
      </c>
      <c r="B63" s="16">
        <v>0</v>
      </c>
      <c r="C63" s="16">
        <v>0</v>
      </c>
      <c r="D63" s="16">
        <v>0</v>
      </c>
      <c r="E63" s="16">
        <f t="shared" si="0"/>
        <v>0</v>
      </c>
      <c r="F63" s="16">
        <v>0</v>
      </c>
      <c r="H63" s="165" t="s">
        <v>86</v>
      </c>
      <c r="I63" s="165"/>
      <c r="J63" s="165"/>
      <c r="K63" s="165"/>
      <c r="L63" s="62"/>
      <c r="M63" s="68" t="s">
        <v>65</v>
      </c>
      <c r="N63" s="69">
        <v>218.13</v>
      </c>
      <c r="O63" s="167">
        <f>SUM(N63:N65)</f>
        <v>218.13</v>
      </c>
      <c r="P63" s="62"/>
      <c r="Q63" s="62"/>
      <c r="R63" s="62"/>
      <c r="S63" s="62"/>
    </row>
    <row r="64" spans="1:19" x14ac:dyDescent="0.25">
      <c r="A64" s="14" t="s">
        <v>43</v>
      </c>
      <c r="B64" s="16">
        <v>0</v>
      </c>
      <c r="C64" s="16">
        <v>0</v>
      </c>
      <c r="D64" s="16">
        <v>0</v>
      </c>
      <c r="E64" s="16">
        <f t="shared" si="0"/>
        <v>0</v>
      </c>
      <c r="F64" s="16">
        <v>0</v>
      </c>
      <c r="H64" s="163" t="s">
        <v>87</v>
      </c>
      <c r="I64" s="164"/>
      <c r="J64" s="71">
        <f>J59+J55</f>
        <v>70708.299999999988</v>
      </c>
      <c r="K64" s="161">
        <f>SUM(J64:J65)</f>
        <v>70839.039999999994</v>
      </c>
      <c r="L64" s="62"/>
      <c r="M64" s="68" t="s">
        <v>66</v>
      </c>
      <c r="N64" s="69">
        <v>0</v>
      </c>
      <c r="O64" s="168"/>
      <c r="P64" s="62"/>
      <c r="Q64" s="62"/>
      <c r="R64" s="62"/>
      <c r="S64" s="62"/>
    </row>
    <row r="65" spans="1:19" ht="19.5" x14ac:dyDescent="0.25">
      <c r="A65" s="14" t="s">
        <v>44</v>
      </c>
      <c r="B65" s="15">
        <f>Janeiro!B63+Fevereiro!B65+Março!B65</f>
        <v>294.14999999999998</v>
      </c>
      <c r="C65" s="16">
        <v>0</v>
      </c>
      <c r="D65" s="48">
        <f>B65</f>
        <v>294.14999999999998</v>
      </c>
      <c r="E65" s="16">
        <f t="shared" si="0"/>
        <v>294.14999999999998</v>
      </c>
      <c r="F65" s="15">
        <v>0</v>
      </c>
      <c r="H65" s="68" t="str">
        <f>K58</f>
        <v>Recursos Proprios - CEIVI</v>
      </c>
      <c r="I65" s="68"/>
      <c r="J65" s="71">
        <f>K59</f>
        <v>130.74</v>
      </c>
      <c r="K65" s="162"/>
      <c r="L65" s="62"/>
      <c r="M65" s="68" t="s">
        <v>67</v>
      </c>
      <c r="N65" s="69">
        <v>0</v>
      </c>
      <c r="O65" s="168"/>
      <c r="P65" s="62"/>
      <c r="Q65" s="62"/>
      <c r="R65" s="62"/>
      <c r="S65" s="62"/>
    </row>
    <row r="66" spans="1:19" x14ac:dyDescent="0.25">
      <c r="A66" s="14" t="s">
        <v>45</v>
      </c>
      <c r="B66" s="16">
        <v>0</v>
      </c>
      <c r="C66" s="16">
        <v>0</v>
      </c>
      <c r="D66" s="16">
        <v>0</v>
      </c>
      <c r="E66" s="16">
        <f t="shared" si="0"/>
        <v>0</v>
      </c>
      <c r="F66" s="16">
        <v>0</v>
      </c>
      <c r="H66" s="62"/>
      <c r="I66" s="64"/>
      <c r="J66" s="67"/>
      <c r="K66" s="67"/>
      <c r="L66" s="62"/>
      <c r="M66" s="62"/>
      <c r="N66" s="62"/>
      <c r="O66" s="62"/>
      <c r="P66" s="62"/>
      <c r="Q66" s="62"/>
      <c r="R66" s="62"/>
      <c r="S66" s="62"/>
    </row>
    <row r="67" spans="1:19" x14ac:dyDescent="0.25">
      <c r="A67" s="17" t="s">
        <v>46</v>
      </c>
      <c r="B67" s="18">
        <f>SUM(B51:B66)</f>
        <v>180339.9</v>
      </c>
      <c r="C67" s="19">
        <f>SUM(C51:C66)</f>
        <v>98824.89</v>
      </c>
      <c r="D67" s="19">
        <f>SUM(D51:D66)</f>
        <v>7984.4299999999994</v>
      </c>
      <c r="E67" s="19">
        <f t="shared" si="0"/>
        <v>106809.31999999999</v>
      </c>
      <c r="F67" s="20">
        <f>SUM(F51:F66)</f>
        <v>68600.070000000007</v>
      </c>
      <c r="H67" s="66"/>
      <c r="I67" s="66"/>
      <c r="J67" s="65"/>
      <c r="K67" s="62"/>
      <c r="L67" s="62"/>
      <c r="M67" s="62"/>
      <c r="N67" s="62"/>
      <c r="O67" s="62"/>
      <c r="P67" s="62"/>
      <c r="Q67" s="62"/>
      <c r="R67" s="62"/>
      <c r="S67" s="62"/>
    </row>
    <row r="68" spans="1:19" ht="109.5" customHeight="1" x14ac:dyDescent="0.25">
      <c r="A68" s="119" t="s">
        <v>47</v>
      </c>
      <c r="B68" s="120"/>
      <c r="C68" s="120"/>
      <c r="D68" s="120"/>
      <c r="E68" s="120"/>
      <c r="F68" s="120"/>
    </row>
    <row r="69" spans="1:19" x14ac:dyDescent="0.25">
      <c r="A69" s="121" t="s">
        <v>48</v>
      </c>
      <c r="B69" s="121"/>
      <c r="C69" s="121"/>
      <c r="D69" s="121"/>
      <c r="E69" s="121"/>
      <c r="F69" s="121"/>
      <c r="I69" s="44"/>
    </row>
    <row r="70" spans="1:19" x14ac:dyDescent="0.25">
      <c r="A70" s="117" t="s">
        <v>49</v>
      </c>
      <c r="B70" s="117"/>
      <c r="C70" s="117"/>
      <c r="D70" s="117"/>
      <c r="E70" s="118">
        <f>E36</f>
        <v>190587.91999999998</v>
      </c>
      <c r="F70" s="118"/>
      <c r="H70" s="58" t="s">
        <v>90</v>
      </c>
      <c r="I70" s="45">
        <v>60980.35</v>
      </c>
      <c r="J70" s="177">
        <f>SUM(I70:I75)</f>
        <v>83778.600000000006</v>
      </c>
      <c r="K70" s="179">
        <f>E74-J70</f>
        <v>0</v>
      </c>
    </row>
    <row r="71" spans="1:19" x14ac:dyDescent="0.25">
      <c r="A71" s="117" t="s">
        <v>50</v>
      </c>
      <c r="B71" s="117"/>
      <c r="C71" s="117"/>
      <c r="D71" s="117"/>
      <c r="E71" s="118">
        <f>C67+D67</f>
        <v>106809.31999999999</v>
      </c>
      <c r="F71" s="118"/>
      <c r="H71" s="58" t="s">
        <v>91</v>
      </c>
      <c r="I71" s="45">
        <f>Janeiro!J69</f>
        <v>387.10000000000582</v>
      </c>
      <c r="J71" s="178"/>
      <c r="K71" s="180"/>
    </row>
    <row r="72" spans="1:19" x14ac:dyDescent="0.25">
      <c r="A72" s="117" t="s">
        <v>51</v>
      </c>
      <c r="B72" s="117"/>
      <c r="C72" s="117"/>
      <c r="D72" s="117"/>
      <c r="E72" s="118">
        <f>E33-(E71-E35)</f>
        <v>83778.599999999977</v>
      </c>
      <c r="F72" s="118"/>
      <c r="H72" s="58" t="s">
        <v>74</v>
      </c>
      <c r="I72" s="45">
        <v>2008.86</v>
      </c>
      <c r="J72" s="178"/>
      <c r="K72" s="180"/>
    </row>
    <row r="73" spans="1:19" x14ac:dyDescent="0.25">
      <c r="A73" s="117" t="s">
        <v>52</v>
      </c>
      <c r="B73" s="117"/>
      <c r="C73" s="117"/>
      <c r="D73" s="117"/>
      <c r="E73" s="118">
        <v>0</v>
      </c>
      <c r="F73" s="118"/>
      <c r="H73" s="72" t="s">
        <v>73</v>
      </c>
      <c r="I73" s="45">
        <v>227.97</v>
      </c>
      <c r="J73" s="178"/>
      <c r="K73" s="180"/>
    </row>
    <row r="74" spans="1:19" x14ac:dyDescent="0.25">
      <c r="A74" s="117" t="s">
        <v>53</v>
      </c>
      <c r="B74" s="117"/>
      <c r="C74" s="117"/>
      <c r="D74" s="117"/>
      <c r="E74" s="118">
        <f>E72-E73</f>
        <v>83778.599999999977</v>
      </c>
      <c r="F74" s="118"/>
      <c r="H74" s="72" t="s">
        <v>65</v>
      </c>
      <c r="I74" s="49">
        <v>4113.32</v>
      </c>
      <c r="J74" s="178"/>
      <c r="K74" s="180"/>
    </row>
    <row r="75" spans="1:19" ht="15" customHeight="1" x14ac:dyDescent="0.25">
      <c r="A75" s="113" t="s">
        <v>54</v>
      </c>
      <c r="B75" s="113"/>
      <c r="C75" s="113"/>
      <c r="D75" s="113"/>
      <c r="E75" s="113"/>
      <c r="F75" s="113"/>
      <c r="H75" s="72" t="s">
        <v>92</v>
      </c>
      <c r="I75" s="73">
        <v>16061</v>
      </c>
      <c r="J75" s="178"/>
      <c r="K75" s="180"/>
    </row>
    <row r="76" spans="1:19" x14ac:dyDescent="0.25">
      <c r="A76" s="113"/>
      <c r="B76" s="113"/>
      <c r="C76" s="113"/>
      <c r="D76" s="113"/>
      <c r="E76" s="113"/>
      <c r="F76" s="113"/>
      <c r="H76" s="72"/>
      <c r="I76" s="45"/>
    </row>
    <row r="77" spans="1:19" ht="9.75" customHeight="1" x14ac:dyDescent="0.25">
      <c r="H77" s="72"/>
      <c r="I77" s="45"/>
    </row>
    <row r="78" spans="1:19" x14ac:dyDescent="0.25">
      <c r="A78" s="114" t="s">
        <v>93</v>
      </c>
      <c r="B78" s="114"/>
      <c r="C78" s="114"/>
      <c r="D78" s="114"/>
      <c r="E78" s="114"/>
      <c r="F78" s="114"/>
    </row>
    <row r="79" spans="1:19" x14ac:dyDescent="0.25">
      <c r="A79" s="21"/>
      <c r="B79" s="21"/>
      <c r="C79" s="115"/>
      <c r="D79" s="115"/>
      <c r="E79" s="115"/>
      <c r="F79" s="115"/>
    </row>
    <row r="80" spans="1:19" x14ac:dyDescent="0.25">
      <c r="A80" s="116" t="s">
        <v>56</v>
      </c>
      <c r="B80" s="116"/>
      <c r="C80" s="116"/>
      <c r="D80" s="116"/>
      <c r="E80" s="116"/>
      <c r="F80" s="116"/>
    </row>
  </sheetData>
  <mergeCells count="75"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B50:F50"/>
    <mergeCell ref="A34:C34"/>
    <mergeCell ref="E34:F34"/>
    <mergeCell ref="A35:C35"/>
    <mergeCell ref="E35:F35"/>
    <mergeCell ref="A36:C36"/>
    <mergeCell ref="E36:F36"/>
    <mergeCell ref="A37:F37"/>
    <mergeCell ref="A38:F38"/>
    <mergeCell ref="A48:A49"/>
    <mergeCell ref="B48:B49"/>
    <mergeCell ref="F48:F49"/>
    <mergeCell ref="H51:K51"/>
    <mergeCell ref="J52:J53"/>
    <mergeCell ref="H54:K54"/>
    <mergeCell ref="J55:J57"/>
    <mergeCell ref="K55:K57"/>
    <mergeCell ref="M58:O58"/>
    <mergeCell ref="J59:J62"/>
    <mergeCell ref="K59:K62"/>
    <mergeCell ref="O59:O62"/>
    <mergeCell ref="H63:K63"/>
    <mergeCell ref="O63:O65"/>
    <mergeCell ref="H64:I64"/>
    <mergeCell ref="K64:K65"/>
    <mergeCell ref="H58:J58"/>
    <mergeCell ref="K70:K75"/>
    <mergeCell ref="A71:D71"/>
    <mergeCell ref="E71:F71"/>
    <mergeCell ref="A72:D72"/>
    <mergeCell ref="E72:F72"/>
    <mergeCell ref="A68:F68"/>
    <mergeCell ref="A69:F69"/>
    <mergeCell ref="A70:D70"/>
    <mergeCell ref="E70:F70"/>
    <mergeCell ref="J70:J75"/>
    <mergeCell ref="C79:F79"/>
    <mergeCell ref="A80:F80"/>
    <mergeCell ref="A73:D73"/>
    <mergeCell ref="E73:F73"/>
    <mergeCell ref="A74:D74"/>
    <mergeCell ref="E74:F74"/>
    <mergeCell ref="A75:F76"/>
    <mergeCell ref="A78:F7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Sala 16.3</cp:lastModifiedBy>
  <cp:lastPrinted>2020-09-03T19:54:49Z</cp:lastPrinted>
  <dcterms:created xsi:type="dcterms:W3CDTF">2019-02-11T12:28:19Z</dcterms:created>
  <dcterms:modified xsi:type="dcterms:W3CDTF">2020-09-17T16:43:30Z</dcterms:modified>
</cp:coreProperties>
</file>